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activeTab="1"/>
  </bookViews>
  <sheets>
    <sheet name="Лист1" sheetId="1" r:id="rId1"/>
    <sheet name="Лист2" sheetId="2" r:id="rId2"/>
    <sheet name="Лист3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2"/>
  <c r="R17"/>
  <c r="R16"/>
  <c r="R15"/>
  <c r="R14"/>
  <c r="R13"/>
  <c r="R12"/>
  <c r="R11"/>
  <c r="R10"/>
  <c r="R9"/>
  <c r="R8"/>
  <c r="R7"/>
  <c r="R6"/>
  <c r="R5"/>
  <c r="R4"/>
  <c r="R3"/>
  <c r="Q18"/>
  <c r="Q17"/>
  <c r="Q16"/>
  <c r="Q15"/>
  <c r="Q14"/>
  <c r="Q13"/>
  <c r="P14"/>
  <c r="P13"/>
  <c r="Q12"/>
  <c r="Q11"/>
  <c r="Q10"/>
  <c r="Q9"/>
  <c r="Q8"/>
  <c r="Q7"/>
  <c r="Q6"/>
  <c r="Q5"/>
  <c r="Q4"/>
  <c r="Q3"/>
  <c r="P18"/>
  <c r="P17"/>
  <c r="P16"/>
  <c r="P15"/>
  <c r="P12"/>
  <c r="P11"/>
  <c r="P10"/>
  <c r="P9"/>
  <c r="P6"/>
  <c r="P8"/>
  <c r="P7"/>
  <c r="P5"/>
  <c r="P4"/>
  <c r="P3"/>
  <c r="O18"/>
  <c r="O17"/>
  <c r="O16"/>
  <c r="O15"/>
  <c r="O14"/>
  <c r="O13"/>
  <c r="O12"/>
  <c r="O11"/>
  <c r="O10"/>
  <c r="O9"/>
  <c r="O8"/>
  <c r="O7"/>
  <c r="O6"/>
  <c r="O5"/>
  <c r="O4"/>
  <c r="O3"/>
  <c r="G24"/>
  <c r="I24"/>
  <c r="J24"/>
  <c r="N12" s="1"/>
  <c r="H24"/>
  <c r="L14" s="1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M11"/>
  <c r="N11"/>
  <c r="M12"/>
  <c r="M13"/>
  <c r="N13"/>
  <c r="M14"/>
  <c r="L15"/>
  <c r="M15"/>
  <c r="N15"/>
  <c r="L16"/>
  <c r="M16"/>
  <c r="N16"/>
  <c r="L17"/>
  <c r="M17"/>
  <c r="N17"/>
  <c r="L18"/>
  <c r="M18"/>
  <c r="N18"/>
  <c r="L3"/>
  <c r="M3"/>
  <c r="N3"/>
  <c r="K18"/>
  <c r="K17"/>
  <c r="K16"/>
  <c r="K15"/>
  <c r="K14"/>
  <c r="K13"/>
  <c r="K12"/>
  <c r="K11"/>
  <c r="K10"/>
  <c r="K9"/>
  <c r="K8"/>
  <c r="K7"/>
  <c r="H21"/>
  <c r="I21"/>
  <c r="I22" s="1"/>
  <c r="I23" s="1"/>
  <c r="J21"/>
  <c r="H22"/>
  <c r="J22"/>
  <c r="J23" s="1"/>
  <c r="H23"/>
  <c r="K6"/>
  <c r="K5"/>
  <c r="K4"/>
  <c r="K3"/>
  <c r="G23"/>
  <c r="G22"/>
  <c r="G21"/>
  <c r="G3"/>
  <c r="G4"/>
  <c r="G5"/>
  <c r="G6"/>
  <c r="G7"/>
  <c r="G8"/>
  <c r="G9"/>
  <c r="G10"/>
  <c r="G11"/>
  <c r="G12"/>
  <c r="G13"/>
  <c r="G14"/>
  <c r="G15"/>
  <c r="G16"/>
  <c r="G17"/>
  <c r="G18"/>
  <c r="H3"/>
  <c r="H19" s="1"/>
  <c r="H20" s="1"/>
  <c r="H4"/>
  <c r="H5"/>
  <c r="H6"/>
  <c r="H7"/>
  <c r="H8"/>
  <c r="H9"/>
  <c r="H10"/>
  <c r="H11"/>
  <c r="H12"/>
  <c r="H13"/>
  <c r="H14"/>
  <c r="H15"/>
  <c r="H16"/>
  <c r="H17"/>
  <c r="H18"/>
  <c r="I3"/>
  <c r="I4"/>
  <c r="I5"/>
  <c r="I6"/>
  <c r="I7"/>
  <c r="I8"/>
  <c r="I9"/>
  <c r="I10"/>
  <c r="I11"/>
  <c r="I12"/>
  <c r="I13"/>
  <c r="I14"/>
  <c r="I15"/>
  <c r="I16"/>
  <c r="I17"/>
  <c r="I18"/>
  <c r="J3"/>
  <c r="J4"/>
  <c r="J5"/>
  <c r="J6"/>
  <c r="J7"/>
  <c r="J8"/>
  <c r="J9"/>
  <c r="J10"/>
  <c r="J11"/>
  <c r="J12"/>
  <c r="J13"/>
  <c r="J14"/>
  <c r="J15"/>
  <c r="J16"/>
  <c r="J17"/>
  <c r="J18"/>
  <c r="F19"/>
  <c r="E19"/>
  <c r="C19"/>
  <c r="D19"/>
  <c r="N14" l="1"/>
  <c r="L12"/>
  <c r="L13"/>
  <c r="L11"/>
  <c r="J19"/>
  <c r="J20" s="1"/>
  <c r="I19"/>
  <c r="I20" s="1"/>
  <c r="G19"/>
  <c r="G20" s="1"/>
  <c r="T11" l="1"/>
  <c r="T13"/>
  <c r="T7"/>
  <c r="T6"/>
  <c r="T12"/>
  <c r="T14"/>
  <c r="T8"/>
  <c r="T10"/>
  <c r="T9"/>
  <c r="T4"/>
  <c r="T3"/>
  <c r="T5"/>
  <c r="T16"/>
  <c r="T15"/>
  <c r="T18"/>
  <c r="T17"/>
  <c r="P19" l="1"/>
  <c r="U6"/>
  <c r="U16"/>
  <c r="U10"/>
  <c r="U7"/>
  <c r="U13"/>
  <c r="U12"/>
  <c r="U17"/>
  <c r="U3"/>
  <c r="U8"/>
  <c r="U9"/>
  <c r="U18"/>
  <c r="U15"/>
  <c r="U4"/>
  <c r="U5"/>
  <c r="U14"/>
  <c r="U11"/>
  <c r="S4"/>
  <c r="M19"/>
  <c r="L19"/>
  <c r="Q19" l="1"/>
  <c r="V16"/>
  <c r="V11"/>
  <c r="V9"/>
  <c r="V14"/>
  <c r="V8"/>
  <c r="V7"/>
  <c r="V5"/>
  <c r="V10"/>
  <c r="V4"/>
  <c r="V3"/>
  <c r="V12"/>
  <c r="V6"/>
  <c r="V13"/>
  <c r="V15"/>
  <c r="V17"/>
  <c r="V18"/>
  <c r="S10"/>
  <c r="O19"/>
  <c r="N19"/>
  <c r="S7"/>
  <c r="S11"/>
  <c r="S5"/>
  <c r="S6"/>
  <c r="S9"/>
  <c r="S3"/>
  <c r="S14"/>
  <c r="S15"/>
  <c r="S8"/>
  <c r="K19"/>
  <c r="S17"/>
  <c r="S12"/>
  <c r="S16"/>
  <c r="S13"/>
  <c r="S18"/>
  <c r="R19" l="1"/>
  <c r="S19"/>
  <c r="T19"/>
  <c r="U19" l="1"/>
  <c r="V19" l="1"/>
</calcChain>
</file>

<file path=xl/sharedStrings.xml><?xml version="1.0" encoding="utf-8"?>
<sst xmlns="http://schemas.openxmlformats.org/spreadsheetml/2006/main" count="227" uniqueCount="217">
  <si>
    <t>Фотобарабан Xerox 013R00589 для Xerox Copycentre C118</t>
  </si>
  <si>
    <t>Тонер-картридж 006R01179 black для Xerox Copycentre C118</t>
  </si>
  <si>
    <t>Тонер-картридж для Xerox WC 5865/5875/5890 (006R01552)</t>
  </si>
  <si>
    <t>Драм-юнит HP Color LaserJet 9500DN(Black)</t>
  </si>
  <si>
    <t>Драм-юнит HP Color LaserJet 9500DN (Cyan,Magenta,Yellow)</t>
  </si>
  <si>
    <t>Тонер-картридж для HP Color LaserJet 9500DN (Cyan,Magenta,Yellow)</t>
  </si>
  <si>
    <t>Тонер-картридж для HP Color LaserJet 9500DN(Black)</t>
  </si>
  <si>
    <t>Тонер-картридж для Ricoh Aficio 1075 (7000 стр)</t>
  </si>
  <si>
    <t>Барабан Panasonic KX-FAD89A7</t>
  </si>
  <si>
    <t>Термопленка PANASONIC KX-FA54A7</t>
  </si>
  <si>
    <t>Тонер-картридж PANASONIC KX-FAT88A7</t>
  </si>
  <si>
    <t>Тонер-картридж PANASONIC KX-FA83A7</t>
  </si>
  <si>
    <t>Картридж для Kyocera FS-6526/6530MFP (TK-475)</t>
  </si>
  <si>
    <t>Картридж для Kyocera TASKalfa 180 181 220 221 (TK-435)</t>
  </si>
  <si>
    <t>Картридж для Kyocera FS-1370DN (TK-170)</t>
  </si>
  <si>
    <t>Картридж для Kyocera FS-1035/1135/2035MFP (TK-1140)</t>
  </si>
  <si>
    <t>Картридж для Kyocera FS-1300D (TK-130)</t>
  </si>
  <si>
    <t>Тонер-картридж для XEROX WC Pro 420 (006R01044)</t>
  </si>
  <si>
    <t>Копи-картридж для XEROX WC Pro 420 (101R00023)</t>
  </si>
  <si>
    <t>Картридж для EPSON Stylus Photo 1290 (T00940210)</t>
  </si>
  <si>
    <t>Картридж для EPSON Stylus Photo 1290 (T00740210)</t>
  </si>
  <si>
    <t>Картридж для Ricoh Aficio MP 2000 тип 1230D</t>
  </si>
  <si>
    <t>Картридж для Ricoh Aficio MP 171/201 тип 1270D</t>
  </si>
  <si>
    <t>Картридж для Ricoh Aficio MP C3500 тип MP C4500E черный</t>
  </si>
  <si>
    <t>Картридж для Ricoh Aficio MP C3500 тип MP C4500E малиновый</t>
  </si>
  <si>
    <t>Картридж для Ricoh Aficio MP C3500 тип MP C4500E желтый</t>
  </si>
  <si>
    <t>Картридж для Ricoh Aficio MP C3500 тип MP C4500E голубой</t>
  </si>
  <si>
    <t>Картридж для HP LaserJet 1100/1100A (C4092A)</t>
  </si>
  <si>
    <t>Каретка печатающей головки в сборе с шлейфом и ремнем привода EPSON Stylus Photo 1400/1410</t>
  </si>
  <si>
    <t>Шлейф печатающей головки EPSON Stylus Photo 1410</t>
  </si>
  <si>
    <t>Печатающая головка EPSON Stylus Photo R270/R390/RX560/RX590/1400/1410</t>
  </si>
  <si>
    <t>Кабель питания 220V EUR CL2 1.9m 2pVD21202SRAS2B3</t>
  </si>
  <si>
    <t>Главная плата EPSON Stylus Photo 1410</t>
  </si>
  <si>
    <t>Картридж для Samsung SCX-4100 (SCX-4100D3)</t>
  </si>
  <si>
    <t>Картридж для HP LaserJet 4250/4350 (Q5942A)</t>
  </si>
  <si>
    <t>Картридж для HP LaserJet P3005/M3035mfp/M3027mfp (Q7551A)</t>
  </si>
  <si>
    <t>Картридж для HP LaserJet P1005/P1006 (CB435A)</t>
  </si>
  <si>
    <t>Картридж для HP LaserJet 1160/1320 (Q5949A)</t>
  </si>
  <si>
    <t>Картридж для HP LaserJet 1300 (Q2613A)</t>
  </si>
  <si>
    <t>Картридж для HP LaserJet 1000, 1005, 1200, 1220, 3300, 3320mpf, 3330mpf, 3380 (C7115A)</t>
  </si>
  <si>
    <t>Картридж для HP LaserJet 1010/3015/1020/1022 (Q2612A)</t>
  </si>
  <si>
    <t>Принт-картридж для XEROX Phaser 3120/3121/3130 (109R00725)</t>
  </si>
  <si>
    <t>Принт-картридж для XEROX Phaser 3117/3122/3124/3125 (106R01159)</t>
  </si>
  <si>
    <t>Шлейф печатающей головки в сборе EPSON Stylus Photo P50</t>
  </si>
  <si>
    <t>Поглотитель чернил (памперс, абсорбер) П-образный EPSON Stylus Photo P50</t>
  </si>
  <si>
    <t>Печатающая головка EPSON Stylus Photo P50</t>
  </si>
  <si>
    <t>Главная плата EPSON Stylus Photo P50</t>
  </si>
  <si>
    <t>Тонер-картридж для XEROX WC 4118p/4118x (006R01278)</t>
  </si>
  <si>
    <t>Картридж для Ricoh COLOR LP TONER TYPE 245 BLACK HY (888312)</t>
  </si>
  <si>
    <t>Картридж для Ricoh COLOR LP TONER TYPE 245 YELLOW (888281)</t>
  </si>
  <si>
    <t>Картридж для Ricoh COLOR LP TONER TYPE 245 MAGENTA (888282)</t>
  </si>
  <si>
    <t>Картридж для Ricoh COLOR LP TONER TYPE 245 CYAN (888283)</t>
  </si>
  <si>
    <t>Печатающая головка Canon Pixma IX7000</t>
  </si>
  <si>
    <t>Картридж для Canon LBP6000/6020 Cartridge 725 (3484B002)</t>
  </si>
  <si>
    <t>Картридж для HP DesignJet 130 C9429A №85 светло-пурпурный (69мл.)</t>
  </si>
  <si>
    <t>Картридж для HP DesignJet 130 C9428A №85 светло-голубой (69мл.)</t>
  </si>
  <si>
    <t>Картридж для HP DesignJet 130 C9427A №85 желтый (69мл.)</t>
  </si>
  <si>
    <t>Картридж для HP DesignJet 130 C9426A №85 пурпурный (28мл.)</t>
  </si>
  <si>
    <t>Картридж для HP DesignJet 130 C9425A №85 голубой (28мл.)</t>
  </si>
  <si>
    <t>Картридж для HP DesignJet 130 C5016A №84 черный (69ml)</t>
  </si>
  <si>
    <t>Печатающая головка для HP DesignJet 130 C9424A №85 светло-пурпурная</t>
  </si>
  <si>
    <t>Печатающая головка для HP DesignJet 130 C9423A №85 светло-голубая</t>
  </si>
  <si>
    <t>Печатающая головка для HP DesignJet 130 C9422A №85 желтый</t>
  </si>
  <si>
    <t>Печатающая головка для HP DesignJet 130 C9421A №85 пурпурная</t>
  </si>
  <si>
    <t>Печатающая головка для HP DesignJet 130 C9420A №85 голубая</t>
  </si>
  <si>
    <t>Печатающая головка для HP DesignJet 130 C5019A №84 черная</t>
  </si>
  <si>
    <t>Чернила для фотопечати на EPSON Stylus Photo inksystem 1000 мл. Light Magenta</t>
  </si>
  <si>
    <t>Чернила для фотопечати на EPSON Stylus Photo inksystem 1000 мл. Light Cyan</t>
  </si>
  <si>
    <t>Чернила для фотопечати на EPSON Stylus Photo inksystem 1000 мл. Black</t>
  </si>
  <si>
    <t>Чернила для фотопечати на EPSON Stylus Photo inksystem 1000 мл. Yellow</t>
  </si>
  <si>
    <t>Чернила для фотопечати на EPSON Stylus Photo inksystem 1000 мл. Magenta</t>
  </si>
  <si>
    <t>Чернила для фотопечати на EPSON Stylus Photo inksystem 1000 мл. Cyan</t>
  </si>
  <si>
    <t>Чернила для фотопечати на EPSON Stylus Photo inksystem 1000 мл. (комплект 6 цветов Cyan, Magenta, Yellow, Black, Light Cyan, Light Magenta)</t>
  </si>
  <si>
    <t>СНПЧ для EPSON Stylus Photo 1410</t>
  </si>
  <si>
    <t>Картридж для EPSON Stylus Photo 1410 светло-пурпурный C13T11164A10</t>
  </si>
  <si>
    <t>Картридж для EPSON Stylus Photo 1410 светло-голубой C13T11154A10</t>
  </si>
  <si>
    <t>Картридж для EPSON Stylus Photo 1410 желтый C13T11144A10</t>
  </si>
  <si>
    <t>Картридж для EPSON Stylus Photo 1410 пурпурный C13T11134A10</t>
  </si>
  <si>
    <t>Картридж для EPSON Stylus Photo 1410 голубой C13T11124A10</t>
  </si>
  <si>
    <t>Картридж для EPSON Stylus Photo 1410 черный C13T11114A10</t>
  </si>
  <si>
    <t>СНПЧ для EPSON Stylus Photo P50</t>
  </si>
  <si>
    <t>Картридж для EPSON Stylus Photo P50 светло-пурпурный C13T08064010</t>
  </si>
  <si>
    <t>Картридж для EPSON Stylus Photo P50 светло-голубой C13T08054010</t>
  </si>
  <si>
    <t>Картридж для EPSON Stylus Photo P50 желтый C13T08044010</t>
  </si>
  <si>
    <t>Картридж для EPSON Stylus Photo P50 пурпурный C13T08034010</t>
  </si>
  <si>
    <t>Картридж для EPSON Stylus Photo P50 голубой C13T08024010</t>
  </si>
  <si>
    <t>Картридж для EPSON Stylus Photo P50 черный C13T08014010</t>
  </si>
  <si>
    <t>Чернила для фотопечати на Canon PIXMA iX7000 inksystem 1000 мл. Clear</t>
  </si>
  <si>
    <t>Чернила для фотопечати на Canon PIXMA iX7000 inksystem 1000 мл. Magenta</t>
  </si>
  <si>
    <t>Чернила для фотопечати на Canon PIXMA iX7000 inksystem 1000 мл. Cyan</t>
  </si>
  <si>
    <t>Чернила для фотопечати на Canon PIXMA iX7000 inksystem 1000 мл. Yellow</t>
  </si>
  <si>
    <t>Чернила для для фотопечати на Canon PIXMA iX7000 inksystem 1000 мл. Photo Black</t>
  </si>
  <si>
    <t>Чернила для фотопечати на Canon PIXMA iX7000 inksystem 1000 мл. Black</t>
  </si>
  <si>
    <t>Чернила для фотопечати на Canon PIXMA iX7000 inksystem 1000 мл. (комплект 6 цветов Black, Photo Black, Yellow, Cyan, Magenta, Clear)</t>
  </si>
  <si>
    <t>СНПЧ для Canon PIXMA iX7000</t>
  </si>
  <si>
    <t>Картридж для Canon PIXMA iX7000 PGI-9 Clear</t>
  </si>
  <si>
    <t>Картридж для Canon PIXMA iX7000 PGI-7BK</t>
  </si>
  <si>
    <t>Картридж для Canon PIXMA iX7000 PGI-9PBK</t>
  </si>
  <si>
    <t>Картридж для Canon PIXMA iX7000 PGI-9Y</t>
  </si>
  <si>
    <t>Картридж для Canon PIXMA iX7000 PGI-9C</t>
  </si>
  <si>
    <t>Картридж для Canon PIXMA iX7000 PGI-9M</t>
  </si>
  <si>
    <t>Аккумуляторная батарея GCM Powercom</t>
  </si>
  <si>
    <t>Аккумуляторная батарея источника бесперебойного питания 12V 12А</t>
  </si>
  <si>
    <t>Аккумуляторная батарея источника бесперебойного питания 12V 7А</t>
  </si>
  <si>
    <t>Плата электроники источника бесперебойного питания Ippon Power Pro</t>
  </si>
  <si>
    <t>Ракель Ricoh Aficio MP 171, 201</t>
  </si>
  <si>
    <t>Фотобарабан Ricoh Aficio MP 171, 201</t>
  </si>
  <si>
    <t>Девелопер Ricoh Aficio MP 171, 201</t>
  </si>
  <si>
    <t>Магнитный вал в сборе Ricoh MP 2000</t>
  </si>
  <si>
    <t>Тефлоновый вал Ricoh MP 2000</t>
  </si>
  <si>
    <t>Узел подачи тонера в сборе Ricoh MP 2000</t>
  </si>
  <si>
    <t>Ролик подачи бумаги Ricoh MP 2000</t>
  </si>
  <si>
    <t>Лоток для бумаги Ricoh MP 2000</t>
  </si>
  <si>
    <t>Ролик заряда Ricoh MP 2000</t>
  </si>
  <si>
    <t>Ракель Ricoh MP 2000</t>
  </si>
  <si>
    <t>Фотобарабан Ricoh MP 2000</t>
  </si>
  <si>
    <t>Лоток для бумаги Ricoh Aficio MP 171S, MP 201</t>
  </si>
  <si>
    <t>Блок проявки в cборе Ricoh Aficio MP 171S, MP 201</t>
  </si>
  <si>
    <t>Узел закрепления в сборе Ricoh Aficio MP 171S, MP201</t>
  </si>
  <si>
    <t>Ролик захвата бумаги Ricoh Aficio MP 171S, MP 201</t>
  </si>
  <si>
    <t>Плата SMPS Xerox WC 4118</t>
  </si>
  <si>
    <t>Ролик захвата бумаги Samsung SCX 4100</t>
  </si>
  <si>
    <t>Нижний лоток Samsung SCX 4100</t>
  </si>
  <si>
    <t>Шестерня печки Samsung SCX 4100</t>
  </si>
  <si>
    <t>Шестерня редуктора Samsung SCX 4100</t>
  </si>
  <si>
    <t>Двигатель привода сканера Samsung SCX 4100</t>
  </si>
  <si>
    <t>Резиновый вал блока проявки Samsung SCX 4100</t>
  </si>
  <si>
    <t>Тефлоновый вал Samsung SCX 4100</t>
  </si>
  <si>
    <t>Шлейф сканера Samsung SCX 4100</t>
  </si>
  <si>
    <t>Блок фиксации в сборе Samsung SCX 4100</t>
  </si>
  <si>
    <t>Блок привода в сборе Samsung SCX 4100</t>
  </si>
  <si>
    <t>Чип для лазерного картриджа Sharp, МВ</t>
  </si>
  <si>
    <t>Чип для лазерного картриджа Xerox, Samsung</t>
  </si>
  <si>
    <t>Плата HVPS Xerox WC 4118</t>
  </si>
  <si>
    <t>Ролик захвата бумаги Xerox WC-4118 с бокового лотка</t>
  </si>
  <si>
    <t>Ролики захвата бумаги Xerox WC-4118 с нижнего лотка (комплект 2 шт.)</t>
  </si>
  <si>
    <t>Лоток для бумаги Kyocera TASKalfa-180,220,181,221</t>
  </si>
  <si>
    <t>Ролик подачи автоподатчика TASKalfa-180,220,181,221</t>
  </si>
  <si>
    <t>Ремонтный комплект MK-460 TASKalfa-180,220,181,221</t>
  </si>
  <si>
    <t>Печь в сборе TASKalfa-180,220,181,221 FK-460</t>
  </si>
  <si>
    <t>Тефлоновый вал TASKalfa-180,220,181,221</t>
  </si>
  <si>
    <t>Ролик подачи бумаги TASKalfa-181,221</t>
  </si>
  <si>
    <t>Плата сканера (сетевая) (F)B KM-1650,2050, TASKalfa-181,221</t>
  </si>
  <si>
    <t>Блок лазера (сканер) LK-460 TASKalfa-180,220,181,221</t>
  </si>
  <si>
    <t>Плата управления двигателем TASKalfa-181</t>
  </si>
  <si>
    <t>Стекло стола оригинала в сборе TASKalfa-180,220,181,221</t>
  </si>
  <si>
    <t>Плата интерфейсная TASKalfa-180,220,181,221</t>
  </si>
  <si>
    <t>Муфта подачи бумаги TASKalfa-180,220,181,221</t>
  </si>
  <si>
    <t>Блок проявки DV-460 TASKalfa-180,220,181,221</t>
  </si>
  <si>
    <t>Ролик подачи автоподатчика Kyocera FS-6525/6530MFP</t>
  </si>
  <si>
    <t>Ролик захвата бумаги Kyocera FS-6525/6530MFP</t>
  </si>
  <si>
    <t>Драм-юнит Kyocera FS-6525/6530MFP DK-475</t>
  </si>
  <si>
    <t>Блок лазера (сканер) Kyocera FS-6525/6530MFP LK-475</t>
  </si>
  <si>
    <t>Редуктор в сборе Kyocera FS-6525/6530MFP DR-475</t>
  </si>
  <si>
    <t>Блок проявки FS- Kyocera FS-6525/6530MFP DV-475</t>
  </si>
  <si>
    <t>Ролик подачи автоподатчика Kyocera FS-1035MFP, 1135MFP ECOSYS M2035DN</t>
  </si>
  <si>
    <t>Узел дуплекса в сборе FS-1028MFP,1030MFP,1035MFP,1130MFP,1135MFP</t>
  </si>
  <si>
    <t>Плата управления сканером FS-1035MFP,1135MFP, ECOSYS M2035DN</t>
  </si>
  <si>
    <t>Печь в сборе ECOSYS M2035DN FK-171</t>
  </si>
  <si>
    <t>Тефлоновый вал Kyocera FS-1035MFP, 1135MFP, ECOSYS M2035DN,M2535DN</t>
  </si>
  <si>
    <t>Лоток для бумаги Kyocera FS-1035MFP, 1135MFP, ECOSYS M2035DN CT-1130</t>
  </si>
  <si>
    <t>Ролик подхвата Kyocera FS-1300D, 1370DN, 1035MFP, 1135MFP, ECOSYS M2035DN(2F906240)</t>
  </si>
  <si>
    <t>Ролик подачи Kyocera FS-1300D, 1370DN, 1035MFP, 1135MFP, ECOSYS M2035DN (2F906230)</t>
  </si>
  <si>
    <t>Ролик задержки (отделения лотка) Kyocera FS-1300D, 1370DN, 1035MFP, 1135MFP, ECOSYS M2035DN (2BR06520)</t>
  </si>
  <si>
    <t>Ролик подачи бумаги (комплект) Kyocera FS-1300D, 1370DN, 1035MFP, 1135MFP, ECOSYS M2035DN (2BR06520, 2F906230, 2F906240)</t>
  </si>
  <si>
    <t>Главная плата Kyocera FS-6530 MFP</t>
  </si>
  <si>
    <t>Главная плата Kyocera ECOSYS M2035DN</t>
  </si>
  <si>
    <t>Главная плата Kyocera FS-1135MFP</t>
  </si>
  <si>
    <t>Главная плата Kyocera FS-1035MFP</t>
  </si>
  <si>
    <t>Блок проявки Kyocera FS-1035/1135MFP DV-1140</t>
  </si>
  <si>
    <t>Блок лазера (сканер) FS-1035MFP,1135MFP LK-170</t>
  </si>
  <si>
    <t>Блок барабана Kyocera FS-1370D, 1035MFP, 1135MFP, ECOSYS M2035DN,M2535DN DK-170</t>
  </si>
  <si>
    <t>Ремонтный комплект FS-1320D,1370DN MK-170</t>
  </si>
  <si>
    <t>Муфта подачи бумаги FS-1300D, 1370DN</t>
  </si>
  <si>
    <t>Печь в сборе Kyocera FS-1370DN, 1035MFP,1135MFP FK-170</t>
  </si>
  <si>
    <t>Тефлоновый вал Kyocera FS-1370DN</t>
  </si>
  <si>
    <t>Лоток для бумаги Kyocera FS-1370DN CT-170</t>
  </si>
  <si>
    <t>Вентилятор внутренний для Kyocera FS-1370DN</t>
  </si>
  <si>
    <t>Ролик подхвата обходного лотка Kyocera FS-1370DN (для модели с дуплексом)</t>
  </si>
  <si>
    <t>Направляющая пластина дуплекса Kyocera FS-1370DN</t>
  </si>
  <si>
    <t>Главная плата Kyocera FS-1370DN</t>
  </si>
  <si>
    <t>Редуктор в сборе DR-150 Kyocera FS-1370DN</t>
  </si>
  <si>
    <t>Блок проявки Kyocera FS-1370DN DV-170</t>
  </si>
  <si>
    <t>Шестерня секции привода FS-1300D, 1370DN, 1035MFP, 1135MFP, ECOSYS M2035DN,M2535DN</t>
  </si>
  <si>
    <t>Блок барабана Kyocera FS-1300D DK-130</t>
  </si>
  <si>
    <t>Лоток для бумаги Kyocera FS 1300D CT-130</t>
  </si>
  <si>
    <t>Тефлоновый вал Kyocera FS-1300D</t>
  </si>
  <si>
    <t>Печь в сборе FK-130,1300D</t>
  </si>
  <si>
    <t>Площадка отделения ручной подачи в сборе FS-1035MFP ,1135MFP, 1300D, 1370DN</t>
  </si>
  <si>
    <t>Вентилятор внутренний для FS-1300D</t>
  </si>
  <si>
    <t>Ролик подхвата обходного лотка Kyocera FS-1300D (для модели с дуплексом)</t>
  </si>
  <si>
    <t>Направляющая пластина дуплекса Kyocera FS-1300D/DN</t>
  </si>
  <si>
    <t>Плата питания Kyocera FS-1300/1370DN</t>
  </si>
  <si>
    <t>Главная плата Kyocera FS-1300D</t>
  </si>
  <si>
    <t>Редуктор в сборе FS-1300D DR-130</t>
  </si>
  <si>
    <t>Блок проявки Kyocera FS-1300D DV-130</t>
  </si>
  <si>
    <t>Тормозная площадка HP CLJ 9500 DN</t>
  </si>
  <si>
    <t>Комплект обслуживания модуля переноса HP CLJ9500 DN</t>
  </si>
  <si>
    <t>Фотобарабан для HP CLJ 9500 DN</t>
  </si>
  <si>
    <t>Ролики подачи/подхвата бумаги HP CLJ 9500 DN</t>
  </si>
  <si>
    <t>Место</t>
  </si>
  <si>
    <t>1 дивизион</t>
  </si>
  <si>
    <t>2 дивизион</t>
  </si>
  <si>
    <t>3 дивизион</t>
  </si>
  <si>
    <t>4 дивизион</t>
  </si>
  <si>
    <t>Спонсор 1</t>
  </si>
  <si>
    <t>Спонсор 2</t>
  </si>
  <si>
    <t>Спонсор 3</t>
  </si>
  <si>
    <t>Спонсор 4</t>
  </si>
  <si>
    <t>Риски 1</t>
  </si>
  <si>
    <t>Риски 2</t>
  </si>
  <si>
    <t>Риски 3</t>
  </si>
  <si>
    <t>Риски 4</t>
  </si>
  <si>
    <t>Общ. СВ1</t>
  </si>
  <si>
    <t>Общ. СВ2</t>
  </si>
  <si>
    <t>Общ. СВ3</t>
  </si>
  <si>
    <t>Общ. СВ4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</si>
</sst>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\ &quot;₽&quot;_-;\-* #,##0\ &quot;₽&quot;_-;_-* &quot;-&quot;??\ &quot;₽&quot;_-;_-@_-"/>
  </numFmts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4" fillId="0" borderId="0" xfId="0" applyFont="1"/>
    <xf numFmtId="165" fontId="5" fillId="0" borderId="0" xfId="2" applyNumberFormat="1" applyFont="1" applyAlignment="1">
      <alignment horizontal="right" vertical="center" wrapText="1"/>
    </xf>
    <xf numFmtId="0" fontId="5" fillId="0" borderId="0" xfId="0" applyFont="1"/>
    <xf numFmtId="165" fontId="5" fillId="0" borderId="0" xfId="0" applyNumberFormat="1" applyFont="1"/>
    <xf numFmtId="165" fontId="4" fillId="0" borderId="0" xfId="0" applyNumberFormat="1" applyFont="1"/>
    <xf numFmtId="0" fontId="6" fillId="0" borderId="0" xfId="0" applyFont="1"/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 wrapText="1"/>
    </xf>
    <xf numFmtId="165" fontId="5" fillId="0" borderId="9" xfId="2" applyNumberFormat="1" applyFont="1" applyBorder="1" applyAlignment="1">
      <alignment horizontal="center" vertical="center" wrapText="1"/>
    </xf>
    <xf numFmtId="165" fontId="5" fillId="0" borderId="5" xfId="2" applyNumberFormat="1" applyFont="1" applyBorder="1" applyAlignment="1">
      <alignment horizontal="center" vertical="center" wrapText="1"/>
    </xf>
    <xf numFmtId="165" fontId="5" fillId="0" borderId="6" xfId="2" applyNumberFormat="1" applyFont="1" applyBorder="1" applyAlignment="1">
      <alignment horizontal="center" vertical="center" wrapText="1"/>
    </xf>
    <xf numFmtId="165" fontId="4" fillId="0" borderId="10" xfId="2" applyNumberFormat="1" applyFont="1" applyBorder="1" applyAlignment="1">
      <alignment horizontal="center" vertical="center" wrapText="1"/>
    </xf>
    <xf numFmtId="165" fontId="4" fillId="0" borderId="9" xfId="2" applyNumberFormat="1" applyFont="1" applyBorder="1" applyAlignment="1">
      <alignment horizontal="center" vertical="center" wrapText="1"/>
    </xf>
    <xf numFmtId="165" fontId="4" fillId="0" borderId="7" xfId="2" applyNumberFormat="1" applyFont="1" applyBorder="1" applyAlignment="1">
      <alignment horizontal="center" vertical="center" wrapText="1"/>
    </xf>
    <xf numFmtId="165" fontId="4" fillId="0" borderId="5" xfId="2" applyNumberFormat="1" applyFont="1" applyBorder="1" applyAlignment="1">
      <alignment horizontal="center" vertical="center" wrapText="1"/>
    </xf>
    <xf numFmtId="165" fontId="4" fillId="0" borderId="8" xfId="2" applyNumberFormat="1" applyFont="1" applyBorder="1" applyAlignment="1">
      <alignment horizontal="center" vertical="center" wrapText="1"/>
    </xf>
    <xf numFmtId="165" fontId="4" fillId="0" borderId="6" xfId="2" applyNumberFormat="1" applyFont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 wrapText="1"/>
    </xf>
    <xf numFmtId="165" fontId="4" fillId="0" borderId="9" xfId="2" applyNumberFormat="1" applyFont="1" applyBorder="1" applyAlignment="1">
      <alignment horizontal="center" vertical="center"/>
    </xf>
    <xf numFmtId="165" fontId="4" fillId="0" borderId="5" xfId="2" applyNumberFormat="1" applyFont="1" applyBorder="1" applyAlignment="1">
      <alignment horizontal="center" vertical="center"/>
    </xf>
    <xf numFmtId="165" fontId="4" fillId="0" borderId="6" xfId="2" applyNumberFormat="1" applyFont="1" applyBorder="1" applyAlignment="1">
      <alignment horizontal="center" vertical="center"/>
    </xf>
    <xf numFmtId="165" fontId="6" fillId="0" borderId="9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2" xfId="2" applyNumberFormat="1" applyFont="1" applyBorder="1" applyAlignment="1">
      <alignment horizontal="center" vertical="center" wrapText="1"/>
    </xf>
    <xf numFmtId="165" fontId="7" fillId="0" borderId="11" xfId="2" applyNumberFormat="1" applyFont="1" applyBorder="1" applyAlignment="1">
      <alignment horizontal="center" vertical="center" wrapText="1"/>
    </xf>
    <xf numFmtId="165" fontId="5" fillId="0" borderId="12" xfId="2" applyNumberFormat="1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B209"/>
  <sheetViews>
    <sheetView topLeftCell="A181" workbookViewId="0">
      <selection activeCell="A202" sqref="A202"/>
    </sheetView>
  </sheetViews>
  <sheetFormatPr defaultColWidth="65" defaultRowHeight="15"/>
  <cols>
    <col min="1" max="1" width="81.140625" customWidth="1"/>
    <col min="2" max="2" width="88.42578125" style="1" bestFit="1" customWidth="1"/>
    <col min="3" max="3" width="23.28515625" customWidth="1"/>
  </cols>
  <sheetData>
    <row r="9" spans="2:2">
      <c r="B9" s="2" t="s">
        <v>199</v>
      </c>
    </row>
    <row r="10" spans="2:2">
      <c r="B10" s="2" t="s">
        <v>198</v>
      </c>
    </row>
    <row r="11" spans="2:2">
      <c r="B11" s="2" t="s">
        <v>197</v>
      </c>
    </row>
    <row r="12" spans="2:2">
      <c r="B12" s="2" t="s">
        <v>196</v>
      </c>
    </row>
    <row r="13" spans="2:2">
      <c r="B13" s="2" t="s">
        <v>195</v>
      </c>
    </row>
    <row r="14" spans="2:2">
      <c r="B14" s="2" t="s">
        <v>194</v>
      </c>
    </row>
    <row r="15" spans="2:2">
      <c r="B15" s="2" t="s">
        <v>193</v>
      </c>
    </row>
    <row r="16" spans="2:2">
      <c r="B16" s="2" t="s">
        <v>192</v>
      </c>
    </row>
    <row r="17" spans="2:2">
      <c r="B17" s="2" t="s">
        <v>191</v>
      </c>
    </row>
    <row r="18" spans="2:2">
      <c r="B18" s="2" t="s">
        <v>190</v>
      </c>
    </row>
    <row r="19" spans="2:2">
      <c r="B19" s="2" t="s">
        <v>189</v>
      </c>
    </row>
    <row r="20" spans="2:2">
      <c r="B20" s="2" t="s">
        <v>188</v>
      </c>
    </row>
    <row r="21" spans="2:2">
      <c r="B21" s="2" t="s">
        <v>187</v>
      </c>
    </row>
    <row r="22" spans="2:2">
      <c r="B22" s="2" t="s">
        <v>186</v>
      </c>
    </row>
    <row r="23" spans="2:2">
      <c r="B23" s="2" t="s">
        <v>185</v>
      </c>
    </row>
    <row r="24" spans="2:2">
      <c r="B24" s="2" t="s">
        <v>184</v>
      </c>
    </row>
    <row r="25" spans="2:2" ht="30">
      <c r="B25" s="2" t="s">
        <v>183</v>
      </c>
    </row>
    <row r="26" spans="2:2">
      <c r="B26" s="2" t="s">
        <v>182</v>
      </c>
    </row>
    <row r="27" spans="2:2">
      <c r="B27" s="2" t="s">
        <v>181</v>
      </c>
    </row>
    <row r="28" spans="2:2">
      <c r="B28" s="2" t="s">
        <v>180</v>
      </c>
    </row>
    <row r="29" spans="2:2">
      <c r="B29" s="2" t="s">
        <v>179</v>
      </c>
    </row>
    <row r="30" spans="2:2">
      <c r="B30" s="2" t="s">
        <v>178</v>
      </c>
    </row>
    <row r="31" spans="2:2">
      <c r="B31" s="2" t="s">
        <v>177</v>
      </c>
    </row>
    <row r="32" spans="2:2">
      <c r="B32" s="2" t="s">
        <v>176</v>
      </c>
    </row>
    <row r="33" spans="2:2">
      <c r="B33" s="2" t="s">
        <v>175</v>
      </c>
    </row>
    <row r="34" spans="2:2">
      <c r="B34" s="2" t="s">
        <v>174</v>
      </c>
    </row>
    <row r="35" spans="2:2">
      <c r="B35" s="2" t="s">
        <v>173</v>
      </c>
    </row>
    <row r="36" spans="2:2">
      <c r="B36" s="2" t="s">
        <v>172</v>
      </c>
    </row>
    <row r="37" spans="2:2">
      <c r="B37" s="2" t="s">
        <v>171</v>
      </c>
    </row>
    <row r="38" spans="2:2">
      <c r="B38" s="2" t="s">
        <v>170</v>
      </c>
    </row>
    <row r="39" spans="2:2">
      <c r="B39" s="2" t="s">
        <v>169</v>
      </c>
    </row>
    <row r="40" spans="2:2">
      <c r="B40" s="2" t="s">
        <v>168</v>
      </c>
    </row>
    <row r="41" spans="2:2">
      <c r="B41" s="2" t="s">
        <v>167</v>
      </c>
    </row>
    <row r="42" spans="2:2">
      <c r="B42" s="2" t="s">
        <v>166</v>
      </c>
    </row>
    <row r="43" spans="2:2">
      <c r="B43" s="2" t="s">
        <v>165</v>
      </c>
    </row>
    <row r="44" spans="2:2" ht="30">
      <c r="B44" s="2" t="s">
        <v>164</v>
      </c>
    </row>
    <row r="45" spans="2:2" ht="30">
      <c r="B45" s="2" t="s">
        <v>163</v>
      </c>
    </row>
    <row r="46" spans="2:2">
      <c r="B46" s="2" t="s">
        <v>162</v>
      </c>
    </row>
    <row r="47" spans="2:2" ht="30">
      <c r="B47" s="2" t="s">
        <v>161</v>
      </c>
    </row>
    <row r="48" spans="2:2">
      <c r="B48" s="2" t="s">
        <v>160</v>
      </c>
    </row>
    <row r="49" spans="2:2">
      <c r="B49" s="2" t="s">
        <v>159</v>
      </c>
    </row>
    <row r="50" spans="2:2">
      <c r="B50" s="2" t="s">
        <v>158</v>
      </c>
    </row>
    <row r="51" spans="2:2">
      <c r="B51" s="2" t="s">
        <v>157</v>
      </c>
    </row>
    <row r="52" spans="2:2">
      <c r="B52" s="2" t="s">
        <v>156</v>
      </c>
    </row>
    <row r="53" spans="2:2">
      <c r="B53" s="2" t="s">
        <v>155</v>
      </c>
    </row>
    <row r="54" spans="2:2">
      <c r="B54" s="2" t="s">
        <v>154</v>
      </c>
    </row>
    <row r="55" spans="2:2">
      <c r="B55" s="2" t="s">
        <v>153</v>
      </c>
    </row>
    <row r="56" spans="2:2">
      <c r="B56" s="2" t="s">
        <v>152</v>
      </c>
    </row>
    <row r="57" spans="2:2">
      <c r="B57" s="2" t="s">
        <v>151</v>
      </c>
    </row>
    <row r="58" spans="2:2">
      <c r="B58" s="2" t="s">
        <v>150</v>
      </c>
    </row>
    <row r="59" spans="2:2">
      <c r="B59" s="2" t="s">
        <v>149</v>
      </c>
    </row>
    <row r="60" spans="2:2">
      <c r="B60" s="2" t="s">
        <v>148</v>
      </c>
    </row>
    <row r="61" spans="2:2">
      <c r="B61" s="2" t="s">
        <v>147</v>
      </c>
    </row>
    <row r="62" spans="2:2">
      <c r="B62" s="2" t="s">
        <v>146</v>
      </c>
    </row>
    <row r="63" spans="2:2">
      <c r="B63" s="2" t="s">
        <v>145</v>
      </c>
    </row>
    <row r="64" spans="2:2">
      <c r="B64" s="2" t="s">
        <v>144</v>
      </c>
    </row>
    <row r="65" spans="2:2">
      <c r="B65" s="2" t="s">
        <v>143</v>
      </c>
    </row>
    <row r="66" spans="2:2">
      <c r="B66" s="2" t="s">
        <v>142</v>
      </c>
    </row>
    <row r="67" spans="2:2">
      <c r="B67" s="2" t="s">
        <v>141</v>
      </c>
    </row>
    <row r="68" spans="2:2">
      <c r="B68" s="2" t="s">
        <v>140</v>
      </c>
    </row>
    <row r="69" spans="2:2">
      <c r="B69" s="2" t="s">
        <v>139</v>
      </c>
    </row>
    <row r="70" spans="2:2">
      <c r="B70" s="2" t="s">
        <v>138</v>
      </c>
    </row>
    <row r="71" spans="2:2">
      <c r="B71" s="2" t="s">
        <v>137</v>
      </c>
    </row>
    <row r="72" spans="2:2">
      <c r="B72" s="2" t="s">
        <v>136</v>
      </c>
    </row>
    <row r="73" spans="2:2">
      <c r="B73" s="2" t="s">
        <v>135</v>
      </c>
    </row>
    <row r="74" spans="2:2">
      <c r="B74" s="2" t="s">
        <v>134</v>
      </c>
    </row>
    <row r="75" spans="2:2">
      <c r="B75" s="2" t="s">
        <v>133</v>
      </c>
    </row>
    <row r="76" spans="2:2">
      <c r="B76" s="2" t="s">
        <v>132</v>
      </c>
    </row>
    <row r="77" spans="2:2">
      <c r="B77" s="2" t="s">
        <v>131</v>
      </c>
    </row>
    <row r="78" spans="2:2">
      <c r="B78" s="2" t="s">
        <v>130</v>
      </c>
    </row>
    <row r="79" spans="2:2">
      <c r="B79" s="2" t="s">
        <v>129</v>
      </c>
    </row>
    <row r="80" spans="2:2">
      <c r="B80" s="2" t="s">
        <v>128</v>
      </c>
    </row>
    <row r="81" spans="2:2">
      <c r="B81" s="2" t="s">
        <v>127</v>
      </c>
    </row>
    <row r="82" spans="2:2">
      <c r="B82" s="2" t="s">
        <v>126</v>
      </c>
    </row>
    <row r="83" spans="2:2">
      <c r="B83" s="2" t="s">
        <v>125</v>
      </c>
    </row>
    <row r="84" spans="2:2">
      <c r="B84" s="2" t="s">
        <v>124</v>
      </c>
    </row>
    <row r="85" spans="2:2">
      <c r="B85" s="2" t="s">
        <v>123</v>
      </c>
    </row>
    <row r="86" spans="2:2">
      <c r="B86" s="2" t="s">
        <v>122</v>
      </c>
    </row>
    <row r="87" spans="2:2">
      <c r="B87" s="2" t="s">
        <v>121</v>
      </c>
    </row>
    <row r="88" spans="2:2">
      <c r="B88" s="2" t="s">
        <v>120</v>
      </c>
    </row>
    <row r="89" spans="2:2">
      <c r="B89" s="2" t="s">
        <v>119</v>
      </c>
    </row>
    <row r="90" spans="2:2">
      <c r="B90" s="2" t="s">
        <v>118</v>
      </c>
    </row>
    <row r="91" spans="2:2">
      <c r="B91" s="2" t="s">
        <v>117</v>
      </c>
    </row>
    <row r="92" spans="2:2">
      <c r="B92" s="2" t="s">
        <v>116</v>
      </c>
    </row>
    <row r="93" spans="2:2">
      <c r="B93" s="2" t="s">
        <v>115</v>
      </c>
    </row>
    <row r="94" spans="2:2">
      <c r="B94" s="2" t="s">
        <v>114</v>
      </c>
    </row>
    <row r="95" spans="2:2">
      <c r="B95" s="2" t="s">
        <v>113</v>
      </c>
    </row>
    <row r="96" spans="2:2">
      <c r="B96" s="2" t="s">
        <v>112</v>
      </c>
    </row>
    <row r="97" spans="2:2">
      <c r="B97" s="2" t="s">
        <v>111</v>
      </c>
    </row>
    <row r="98" spans="2:2">
      <c r="B98" s="2" t="s">
        <v>110</v>
      </c>
    </row>
    <row r="99" spans="2:2">
      <c r="B99" s="2" t="s">
        <v>109</v>
      </c>
    </row>
    <row r="100" spans="2:2">
      <c r="B100" s="2" t="s">
        <v>108</v>
      </c>
    </row>
    <row r="101" spans="2:2">
      <c r="B101" s="2" t="s">
        <v>107</v>
      </c>
    </row>
    <row r="102" spans="2:2">
      <c r="B102" s="2" t="s">
        <v>106</v>
      </c>
    </row>
    <row r="103" spans="2:2">
      <c r="B103" s="2" t="s">
        <v>105</v>
      </c>
    </row>
    <row r="104" spans="2:2">
      <c r="B104" s="2" t="s">
        <v>104</v>
      </c>
    </row>
    <row r="105" spans="2:2">
      <c r="B105" s="2" t="s">
        <v>103</v>
      </c>
    </row>
    <row r="106" spans="2:2">
      <c r="B106" s="2" t="s">
        <v>102</v>
      </c>
    </row>
    <row r="107" spans="2:2">
      <c r="B107" s="2" t="s">
        <v>101</v>
      </c>
    </row>
    <row r="108" spans="2:2">
      <c r="B108" s="2" t="s">
        <v>100</v>
      </c>
    </row>
    <row r="109" spans="2:2">
      <c r="B109" s="2" t="s">
        <v>99</v>
      </c>
    </row>
    <row r="110" spans="2:2">
      <c r="B110" s="2" t="s">
        <v>98</v>
      </c>
    </row>
    <row r="111" spans="2:2">
      <c r="B111" s="2" t="s">
        <v>97</v>
      </c>
    </row>
    <row r="112" spans="2:2">
      <c r="B112" s="2" t="s">
        <v>96</v>
      </c>
    </row>
    <row r="113" spans="2:2">
      <c r="B113" s="2" t="s">
        <v>95</v>
      </c>
    </row>
    <row r="114" spans="2:2">
      <c r="B114" s="2" t="s">
        <v>94</v>
      </c>
    </row>
    <row r="115" spans="2:2" ht="30">
      <c r="B115" s="2" t="s">
        <v>93</v>
      </c>
    </row>
    <row r="116" spans="2:2">
      <c r="B116" s="2" t="s">
        <v>92</v>
      </c>
    </row>
    <row r="117" spans="2:2">
      <c r="B117" s="2" t="s">
        <v>91</v>
      </c>
    </row>
    <row r="118" spans="2:2">
      <c r="B118" s="2" t="s">
        <v>90</v>
      </c>
    </row>
    <row r="119" spans="2:2">
      <c r="B119" s="2" t="s">
        <v>89</v>
      </c>
    </row>
    <row r="120" spans="2:2">
      <c r="B120" s="2" t="s">
        <v>88</v>
      </c>
    </row>
    <row r="121" spans="2:2">
      <c r="B121" s="2" t="s">
        <v>87</v>
      </c>
    </row>
    <row r="122" spans="2:2">
      <c r="B122" s="2" t="s">
        <v>86</v>
      </c>
    </row>
    <row r="123" spans="2:2">
      <c r="B123" s="2" t="s">
        <v>85</v>
      </c>
    </row>
    <row r="124" spans="2:2">
      <c r="B124" s="2" t="s">
        <v>84</v>
      </c>
    </row>
    <row r="125" spans="2:2">
      <c r="B125" s="2" t="s">
        <v>83</v>
      </c>
    </row>
    <row r="126" spans="2:2">
      <c r="B126" s="2" t="s">
        <v>82</v>
      </c>
    </row>
    <row r="127" spans="2:2">
      <c r="B127" s="2" t="s">
        <v>81</v>
      </c>
    </row>
    <row r="128" spans="2:2">
      <c r="B128" s="2" t="s">
        <v>80</v>
      </c>
    </row>
    <row r="129" spans="2:2">
      <c r="B129" s="2" t="s">
        <v>79</v>
      </c>
    </row>
    <row r="130" spans="2:2">
      <c r="B130" s="2" t="s">
        <v>78</v>
      </c>
    </row>
    <row r="131" spans="2:2">
      <c r="B131" s="2" t="s">
        <v>77</v>
      </c>
    </row>
    <row r="132" spans="2:2">
      <c r="B132" s="2" t="s">
        <v>76</v>
      </c>
    </row>
    <row r="133" spans="2:2">
      <c r="B133" s="2" t="s">
        <v>75</v>
      </c>
    </row>
    <row r="134" spans="2:2">
      <c r="B134" s="2" t="s">
        <v>74</v>
      </c>
    </row>
    <row r="135" spans="2:2">
      <c r="B135" s="2" t="s">
        <v>73</v>
      </c>
    </row>
    <row r="136" spans="2:2" ht="30">
      <c r="B136" s="2" t="s">
        <v>72</v>
      </c>
    </row>
    <row r="137" spans="2:2">
      <c r="B137" s="2" t="s">
        <v>71</v>
      </c>
    </row>
    <row r="138" spans="2:2">
      <c r="B138" s="2" t="s">
        <v>70</v>
      </c>
    </row>
    <row r="139" spans="2:2">
      <c r="B139" s="2" t="s">
        <v>69</v>
      </c>
    </row>
    <row r="140" spans="2:2">
      <c r="B140" s="2" t="s">
        <v>68</v>
      </c>
    </row>
    <row r="141" spans="2:2">
      <c r="B141" s="2" t="s">
        <v>67</v>
      </c>
    </row>
    <row r="142" spans="2:2">
      <c r="B142" s="2" t="s">
        <v>66</v>
      </c>
    </row>
    <row r="143" spans="2:2">
      <c r="B143" s="2" t="s">
        <v>65</v>
      </c>
    </row>
    <row r="144" spans="2:2">
      <c r="B144" s="2" t="s">
        <v>64</v>
      </c>
    </row>
    <row r="145" spans="2:2">
      <c r="B145" s="2" t="s">
        <v>63</v>
      </c>
    </row>
    <row r="146" spans="2:2">
      <c r="B146" s="2" t="s">
        <v>62</v>
      </c>
    </row>
    <row r="147" spans="2:2">
      <c r="B147" s="2" t="s">
        <v>61</v>
      </c>
    </row>
    <row r="148" spans="2:2">
      <c r="B148" s="2" t="s">
        <v>60</v>
      </c>
    </row>
    <row r="149" spans="2:2">
      <c r="B149" s="2" t="s">
        <v>59</v>
      </c>
    </row>
    <row r="150" spans="2:2">
      <c r="B150" s="2" t="s">
        <v>58</v>
      </c>
    </row>
    <row r="151" spans="2:2">
      <c r="B151" s="2" t="s">
        <v>57</v>
      </c>
    </row>
    <row r="152" spans="2:2">
      <c r="B152" s="2" t="s">
        <v>56</v>
      </c>
    </row>
    <row r="153" spans="2:2">
      <c r="B153" s="2" t="s">
        <v>55</v>
      </c>
    </row>
    <row r="154" spans="2:2">
      <c r="B154" s="2" t="s">
        <v>54</v>
      </c>
    </row>
    <row r="155" spans="2:2">
      <c r="B155" s="2" t="s">
        <v>53</v>
      </c>
    </row>
    <row r="156" spans="2:2">
      <c r="B156" s="2" t="s">
        <v>52</v>
      </c>
    </row>
    <row r="157" spans="2:2">
      <c r="B157" s="2" t="s">
        <v>51</v>
      </c>
    </row>
    <row r="158" spans="2:2">
      <c r="B158" s="2" t="s">
        <v>50</v>
      </c>
    </row>
    <row r="159" spans="2:2">
      <c r="B159" s="2" t="s">
        <v>49</v>
      </c>
    </row>
    <row r="160" spans="2:2">
      <c r="B160" s="2" t="s">
        <v>48</v>
      </c>
    </row>
    <row r="161" spans="2:2">
      <c r="B161" s="2" t="s">
        <v>47</v>
      </c>
    </row>
    <row r="162" spans="2:2">
      <c r="B162" s="2" t="s">
        <v>46</v>
      </c>
    </row>
    <row r="163" spans="2:2">
      <c r="B163" s="2" t="s">
        <v>45</v>
      </c>
    </row>
    <row r="164" spans="2:2">
      <c r="B164" s="2" t="s">
        <v>44</v>
      </c>
    </row>
    <row r="165" spans="2:2">
      <c r="B165" s="2" t="s">
        <v>43</v>
      </c>
    </row>
    <row r="166" spans="2:2">
      <c r="B166" s="2" t="s">
        <v>42</v>
      </c>
    </row>
    <row r="167" spans="2:2">
      <c r="B167" s="2" t="s">
        <v>41</v>
      </c>
    </row>
    <row r="168" spans="2:2">
      <c r="B168" s="2" t="s">
        <v>40</v>
      </c>
    </row>
    <row r="169" spans="2:2">
      <c r="B169" s="2" t="s">
        <v>39</v>
      </c>
    </row>
    <row r="170" spans="2:2">
      <c r="B170" s="2" t="s">
        <v>38</v>
      </c>
    </row>
    <row r="171" spans="2:2">
      <c r="B171" s="2" t="s">
        <v>37</v>
      </c>
    </row>
    <row r="172" spans="2:2">
      <c r="B172" s="2" t="s">
        <v>36</v>
      </c>
    </row>
    <row r="173" spans="2:2">
      <c r="B173" s="2" t="s">
        <v>35</v>
      </c>
    </row>
    <row r="174" spans="2:2">
      <c r="B174" s="2" t="s">
        <v>34</v>
      </c>
    </row>
    <row r="175" spans="2:2">
      <c r="B175" s="2" t="s">
        <v>33</v>
      </c>
    </row>
    <row r="176" spans="2:2">
      <c r="B176" s="2" t="s">
        <v>32</v>
      </c>
    </row>
    <row r="177" spans="2:2">
      <c r="B177" s="2" t="s">
        <v>31</v>
      </c>
    </row>
    <row r="178" spans="2:2">
      <c r="B178" s="2" t="s">
        <v>30</v>
      </c>
    </row>
    <row r="179" spans="2:2">
      <c r="B179" s="2" t="s">
        <v>29</v>
      </c>
    </row>
    <row r="180" spans="2:2" ht="30">
      <c r="B180" s="2" t="s">
        <v>28</v>
      </c>
    </row>
    <row r="181" spans="2:2">
      <c r="B181" s="2" t="s">
        <v>27</v>
      </c>
    </row>
    <row r="182" spans="2:2">
      <c r="B182" s="2" t="s">
        <v>26</v>
      </c>
    </row>
    <row r="183" spans="2:2">
      <c r="B183" s="2" t="s">
        <v>25</v>
      </c>
    </row>
    <row r="184" spans="2:2">
      <c r="B184" s="2" t="s">
        <v>24</v>
      </c>
    </row>
    <row r="185" spans="2:2">
      <c r="B185" s="2" t="s">
        <v>23</v>
      </c>
    </row>
    <row r="186" spans="2:2">
      <c r="B186" s="2" t="s">
        <v>22</v>
      </c>
    </row>
    <row r="187" spans="2:2">
      <c r="B187" s="2" t="s">
        <v>21</v>
      </c>
    </row>
    <row r="188" spans="2:2">
      <c r="B188" s="2" t="s">
        <v>20</v>
      </c>
    </row>
    <row r="189" spans="2:2">
      <c r="B189" s="2" t="s">
        <v>19</v>
      </c>
    </row>
    <row r="190" spans="2:2">
      <c r="B190" s="2" t="s">
        <v>18</v>
      </c>
    </row>
    <row r="191" spans="2:2">
      <c r="B191" s="2" t="s">
        <v>17</v>
      </c>
    </row>
    <row r="192" spans="2:2">
      <c r="B192" s="2" t="s">
        <v>16</v>
      </c>
    </row>
    <row r="193" spans="2:2">
      <c r="B193" s="2" t="s">
        <v>15</v>
      </c>
    </row>
    <row r="194" spans="2:2">
      <c r="B194" s="2" t="s">
        <v>14</v>
      </c>
    </row>
    <row r="195" spans="2:2">
      <c r="B195" s="2" t="s">
        <v>13</v>
      </c>
    </row>
    <row r="196" spans="2:2">
      <c r="B196" s="2" t="s">
        <v>12</v>
      </c>
    </row>
    <row r="197" spans="2:2">
      <c r="B197" s="2" t="s">
        <v>11</v>
      </c>
    </row>
    <row r="198" spans="2:2">
      <c r="B198" s="2" t="s">
        <v>10</v>
      </c>
    </row>
    <row r="199" spans="2:2">
      <c r="B199" s="2" t="s">
        <v>9</v>
      </c>
    </row>
    <row r="200" spans="2:2">
      <c r="B200" s="2" t="s">
        <v>8</v>
      </c>
    </row>
    <row r="201" spans="2:2">
      <c r="B201" s="2" t="s">
        <v>7</v>
      </c>
    </row>
    <row r="202" spans="2:2">
      <c r="B202" s="2" t="s">
        <v>6</v>
      </c>
    </row>
    <row r="203" spans="2:2">
      <c r="B203" s="2" t="s">
        <v>5</v>
      </c>
    </row>
    <row r="204" spans="2:2">
      <c r="B204" s="2" t="s">
        <v>4</v>
      </c>
    </row>
    <row r="205" spans="2:2">
      <c r="B205" s="2" t="s">
        <v>3</v>
      </c>
    </row>
    <row r="206" spans="2:2">
      <c r="B206" s="2" t="s">
        <v>2</v>
      </c>
    </row>
    <row r="207" spans="2:2">
      <c r="B207" s="2" t="s">
        <v>1</v>
      </c>
    </row>
    <row r="208" spans="2:2">
      <c r="B208" s="2" t="s">
        <v>0</v>
      </c>
    </row>
    <row r="209" spans="2:2">
      <c r="B20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W74"/>
  <sheetViews>
    <sheetView tabSelected="1" topLeftCell="I1" workbookViewId="0">
      <selection activeCell="O26" sqref="O26"/>
    </sheetView>
  </sheetViews>
  <sheetFormatPr defaultRowHeight="14.25"/>
  <cols>
    <col min="1" max="1" width="1.28515625" style="3" customWidth="1"/>
    <col min="2" max="2" width="7.5703125" style="13" bestFit="1" customWidth="1"/>
    <col min="3" max="3" width="16" style="3" bestFit="1" customWidth="1"/>
    <col min="4" max="6" width="15.42578125" style="3" bestFit="1" customWidth="1"/>
    <col min="7" max="7" width="17.28515625" style="3" bestFit="1" customWidth="1"/>
    <col min="8" max="10" width="17.28515625" style="3" customWidth="1"/>
    <col min="11" max="11" width="14.28515625" style="13" bestFit="1" customWidth="1"/>
    <col min="12" max="14" width="14.42578125" style="3" bestFit="1" customWidth="1"/>
    <col min="15" max="15" width="14.5703125" style="3" bestFit="1" customWidth="1"/>
    <col min="16" max="18" width="14.28515625" style="3" bestFit="1" customWidth="1"/>
    <col min="19" max="19" width="15.7109375" style="3" bestFit="1" customWidth="1"/>
    <col min="20" max="22" width="14.5703125" style="3" bestFit="1" customWidth="1"/>
    <col min="23" max="23" width="7.5703125" style="13" bestFit="1" customWidth="1"/>
    <col min="24" max="16384" width="9.140625" style="3"/>
  </cols>
  <sheetData>
    <row r="1" spans="2:23" ht="15" thickBot="1"/>
    <row r="2" spans="2:23" s="13" customFormat="1" ht="15.75" thickBot="1">
      <c r="B2" s="35" t="s">
        <v>200</v>
      </c>
      <c r="C2" s="36" t="s">
        <v>201</v>
      </c>
      <c r="D2" s="35" t="s">
        <v>202</v>
      </c>
      <c r="E2" s="35" t="s">
        <v>203</v>
      </c>
      <c r="F2" s="35" t="s">
        <v>204</v>
      </c>
      <c r="G2" s="34" t="s">
        <v>213</v>
      </c>
      <c r="H2" s="34" t="s">
        <v>214</v>
      </c>
      <c r="I2" s="34" t="s">
        <v>215</v>
      </c>
      <c r="J2" s="34" t="s">
        <v>216</v>
      </c>
      <c r="K2" s="38" t="s">
        <v>205</v>
      </c>
      <c r="L2" s="37" t="s">
        <v>206</v>
      </c>
      <c r="M2" s="37" t="s">
        <v>207</v>
      </c>
      <c r="N2" s="37" t="s">
        <v>208</v>
      </c>
      <c r="O2" s="35" t="s">
        <v>209</v>
      </c>
      <c r="P2" s="35" t="s">
        <v>210</v>
      </c>
      <c r="Q2" s="35" t="s">
        <v>211</v>
      </c>
      <c r="R2" s="35" t="s">
        <v>212</v>
      </c>
      <c r="S2" s="35" t="s">
        <v>201</v>
      </c>
      <c r="T2" s="35" t="s">
        <v>202</v>
      </c>
      <c r="U2" s="35" t="s">
        <v>203</v>
      </c>
      <c r="V2" s="35" t="s">
        <v>204</v>
      </c>
      <c r="W2" s="35" t="s">
        <v>200</v>
      </c>
    </row>
    <row r="3" spans="2:23" s="13" customFormat="1" ht="15">
      <c r="B3" s="9">
        <v>1</v>
      </c>
      <c r="C3" s="20">
        <v>80000000</v>
      </c>
      <c r="D3" s="21">
        <v>50000000</v>
      </c>
      <c r="E3" s="21">
        <v>30000000</v>
      </c>
      <c r="F3" s="21">
        <v>15000000</v>
      </c>
      <c r="G3" s="21">
        <f>SUM(C3:F3)</f>
        <v>175000000</v>
      </c>
      <c r="H3" s="21">
        <f>SUM(C3:E3)</f>
        <v>160000000</v>
      </c>
      <c r="I3" s="21">
        <f>SUM(C3:D3)</f>
        <v>130000000</v>
      </c>
      <c r="J3" s="20">
        <f>SUM(C3,F3*2)</f>
        <v>110000000</v>
      </c>
      <c r="K3" s="17">
        <f>G21+G22</f>
        <v>5314306.640625</v>
      </c>
      <c r="L3" s="17">
        <f t="shared" ref="L3:N3" si="0">H21+H22</f>
        <v>4937255.859375</v>
      </c>
      <c r="M3" s="17">
        <f t="shared" si="0"/>
        <v>4183154.296875</v>
      </c>
      <c r="N3" s="17">
        <f t="shared" si="0"/>
        <v>3525732.421875</v>
      </c>
      <c r="O3" s="27">
        <f>K3*12%</f>
        <v>637716.796875</v>
      </c>
      <c r="P3" s="27">
        <f>L3*14%</f>
        <v>691215.82031250012</v>
      </c>
      <c r="Q3" s="27">
        <f>M3*16%</f>
        <v>669304.6875</v>
      </c>
      <c r="R3" s="27">
        <f>N3*18%</f>
        <v>634631.8359375</v>
      </c>
      <c r="S3" s="30">
        <f t="shared" ref="S3:S18" si="1">K3-O3</f>
        <v>4676589.84375</v>
      </c>
      <c r="T3" s="30">
        <f t="shared" ref="T3:T18" si="2">L3-P3</f>
        <v>4246040.0390625</v>
      </c>
      <c r="U3" s="30">
        <f t="shared" ref="U3:U18" si="3">M3-Q3</f>
        <v>3513849.609375</v>
      </c>
      <c r="V3" s="30">
        <f t="shared" ref="V3:V18" si="4">N3-R3</f>
        <v>2891100.5859375</v>
      </c>
      <c r="W3" s="9">
        <v>1</v>
      </c>
    </row>
    <row r="4" spans="2:23" s="13" customFormat="1" ht="15">
      <c r="B4" s="10">
        <v>2</v>
      </c>
      <c r="C4" s="22">
        <v>71600000</v>
      </c>
      <c r="D4" s="23">
        <v>42900000</v>
      </c>
      <c r="E4" s="23">
        <v>25000000</v>
      </c>
      <c r="F4" s="23">
        <v>12500000</v>
      </c>
      <c r="G4" s="23">
        <f t="shared" ref="G4:G18" si="5">SUM(C4:F4)</f>
        <v>152000000</v>
      </c>
      <c r="H4" s="23">
        <f t="shared" ref="H4:H18" si="6">SUM(C4:E4)</f>
        <v>139500000</v>
      </c>
      <c r="I4" s="23">
        <f t="shared" ref="I4:I17" si="7">SUM(C4:D4)</f>
        <v>114500000</v>
      </c>
      <c r="J4" s="22">
        <f t="shared" ref="J4:J18" si="8">SUM(C4,F4*2)</f>
        <v>96600000</v>
      </c>
      <c r="K4" s="18">
        <f>G21+G22</f>
        <v>5314306.640625</v>
      </c>
      <c r="L4" s="18">
        <f t="shared" ref="L4:N4" si="9">H21+H22</f>
        <v>4937255.859375</v>
      </c>
      <c r="M4" s="18">
        <f t="shared" si="9"/>
        <v>4183154.296875</v>
      </c>
      <c r="N4" s="18">
        <f t="shared" si="9"/>
        <v>3525732.421875</v>
      </c>
      <c r="O4" s="28">
        <f>K4*14%</f>
        <v>744002.92968750012</v>
      </c>
      <c r="P4" s="28">
        <f>L4*16%</f>
        <v>789960.9375</v>
      </c>
      <c r="Q4" s="28">
        <f>M4*18%</f>
        <v>752967.7734375</v>
      </c>
      <c r="R4" s="28">
        <f>N4*20%</f>
        <v>705146.484375</v>
      </c>
      <c r="S4" s="31">
        <f t="shared" si="1"/>
        <v>4570303.7109375</v>
      </c>
      <c r="T4" s="31">
        <f t="shared" si="2"/>
        <v>4147294.921875</v>
      </c>
      <c r="U4" s="31">
        <f t="shared" si="3"/>
        <v>3430186.5234375</v>
      </c>
      <c r="V4" s="31">
        <f t="shared" si="4"/>
        <v>2820585.9375</v>
      </c>
      <c r="W4" s="10">
        <v>2</v>
      </c>
    </row>
    <row r="5" spans="2:23" s="13" customFormat="1" ht="15">
      <c r="B5" s="10">
        <v>3</v>
      </c>
      <c r="C5" s="22">
        <v>64000000</v>
      </c>
      <c r="D5" s="23">
        <v>36800000</v>
      </c>
      <c r="E5" s="23">
        <v>20900000</v>
      </c>
      <c r="F5" s="23">
        <v>10500000</v>
      </c>
      <c r="G5" s="23">
        <f t="shared" si="5"/>
        <v>132200000</v>
      </c>
      <c r="H5" s="23">
        <f t="shared" si="6"/>
        <v>121700000</v>
      </c>
      <c r="I5" s="23">
        <f t="shared" si="7"/>
        <v>100800000</v>
      </c>
      <c r="J5" s="22">
        <f t="shared" si="8"/>
        <v>85000000</v>
      </c>
      <c r="K5" s="18">
        <f>G21+G22</f>
        <v>5314306.640625</v>
      </c>
      <c r="L5" s="18">
        <f t="shared" ref="L5:N5" si="10">H21+H22</f>
        <v>4937255.859375</v>
      </c>
      <c r="M5" s="18">
        <f t="shared" si="10"/>
        <v>4183154.296875</v>
      </c>
      <c r="N5" s="18">
        <f t="shared" si="10"/>
        <v>3525732.421875</v>
      </c>
      <c r="O5" s="28">
        <f>K5*16%</f>
        <v>850289.0625</v>
      </c>
      <c r="P5" s="28">
        <f>L5*18%</f>
        <v>888706.0546875</v>
      </c>
      <c r="Q5" s="28">
        <f>M5*20%</f>
        <v>836630.859375</v>
      </c>
      <c r="R5" s="28">
        <f>N5*22%</f>
        <v>775661.1328125</v>
      </c>
      <c r="S5" s="31">
        <f t="shared" si="1"/>
        <v>4464017.578125</v>
      </c>
      <c r="T5" s="31">
        <f t="shared" si="2"/>
        <v>4048549.8046875</v>
      </c>
      <c r="U5" s="31">
        <f t="shared" si="3"/>
        <v>3346523.4375</v>
      </c>
      <c r="V5" s="31">
        <f t="shared" si="4"/>
        <v>2750071.2890625</v>
      </c>
      <c r="W5" s="10">
        <v>3</v>
      </c>
    </row>
    <row r="6" spans="2:23" s="13" customFormat="1" ht="15.75" thickBot="1">
      <c r="B6" s="11">
        <v>4</v>
      </c>
      <c r="C6" s="24">
        <v>57200000</v>
      </c>
      <c r="D6" s="25">
        <v>31500000</v>
      </c>
      <c r="E6" s="25">
        <v>17500000</v>
      </c>
      <c r="F6" s="25">
        <v>8700000</v>
      </c>
      <c r="G6" s="25">
        <f t="shared" si="5"/>
        <v>114900000</v>
      </c>
      <c r="H6" s="25">
        <f t="shared" si="6"/>
        <v>106200000</v>
      </c>
      <c r="I6" s="25">
        <f t="shared" si="7"/>
        <v>88700000</v>
      </c>
      <c r="J6" s="24">
        <f t="shared" si="8"/>
        <v>74600000</v>
      </c>
      <c r="K6" s="19">
        <f>G21+G22</f>
        <v>5314306.640625</v>
      </c>
      <c r="L6" s="19">
        <f t="shared" ref="L6:N6" si="11">H21+H22</f>
        <v>4937255.859375</v>
      </c>
      <c r="M6" s="19">
        <f t="shared" si="11"/>
        <v>4183154.296875</v>
      </c>
      <c r="N6" s="19">
        <f t="shared" si="11"/>
        <v>3525732.421875</v>
      </c>
      <c r="O6" s="29">
        <f>K6*18%</f>
        <v>956575.1953125</v>
      </c>
      <c r="P6" s="29">
        <f>L6*20%</f>
        <v>987451.171875</v>
      </c>
      <c r="Q6" s="29">
        <f>M6*22%</f>
        <v>920293.9453125</v>
      </c>
      <c r="R6" s="29">
        <f>N6*24%</f>
        <v>846175.78125</v>
      </c>
      <c r="S6" s="32">
        <f t="shared" si="1"/>
        <v>4357731.4453125</v>
      </c>
      <c r="T6" s="32">
        <f t="shared" si="2"/>
        <v>3949804.6875</v>
      </c>
      <c r="U6" s="32">
        <f t="shared" si="3"/>
        <v>3262860.3515625</v>
      </c>
      <c r="V6" s="32">
        <f t="shared" si="4"/>
        <v>2679556.640625</v>
      </c>
      <c r="W6" s="11">
        <v>4</v>
      </c>
    </row>
    <row r="7" spans="2:23" s="13" customFormat="1" ht="15">
      <c r="B7" s="9">
        <v>5</v>
      </c>
      <c r="C7" s="20">
        <v>51200000</v>
      </c>
      <c r="D7" s="21">
        <v>27100000</v>
      </c>
      <c r="E7" s="21">
        <v>14600000</v>
      </c>
      <c r="F7" s="21">
        <v>7300000</v>
      </c>
      <c r="G7" s="21">
        <f t="shared" si="5"/>
        <v>100200000</v>
      </c>
      <c r="H7" s="21">
        <f t="shared" si="6"/>
        <v>92900000</v>
      </c>
      <c r="I7" s="21">
        <f t="shared" si="7"/>
        <v>78300000</v>
      </c>
      <c r="J7" s="21">
        <f t="shared" si="8"/>
        <v>65800000</v>
      </c>
      <c r="K7" s="39">
        <f>G21+G23</f>
        <v>4871447.75390625</v>
      </c>
      <c r="L7" s="39">
        <f t="shared" ref="L7:N7" si="12">H21+H23</f>
        <v>4525817.87109375</v>
      </c>
      <c r="M7" s="39">
        <f t="shared" si="12"/>
        <v>3834558.10546875</v>
      </c>
      <c r="N7" s="39">
        <f t="shared" si="12"/>
        <v>3231921.38671875</v>
      </c>
      <c r="O7" s="27">
        <f>K7*12%</f>
        <v>584573.73046875</v>
      </c>
      <c r="P7" s="27">
        <f>L7*14%</f>
        <v>633614.50195312512</v>
      </c>
      <c r="Q7" s="27">
        <f>M7*16%</f>
        <v>613529.296875</v>
      </c>
      <c r="R7" s="27">
        <f>N7*18%</f>
        <v>581745.849609375</v>
      </c>
      <c r="S7" s="30">
        <f t="shared" si="1"/>
        <v>4286874.0234375</v>
      </c>
      <c r="T7" s="30">
        <f t="shared" si="2"/>
        <v>3892203.369140625</v>
      </c>
      <c r="U7" s="30">
        <f t="shared" si="3"/>
        <v>3221028.80859375</v>
      </c>
      <c r="V7" s="30">
        <f t="shared" si="4"/>
        <v>2650175.537109375</v>
      </c>
      <c r="W7" s="9">
        <v>5</v>
      </c>
    </row>
    <row r="8" spans="2:23" s="13" customFormat="1" ht="15">
      <c r="B8" s="10">
        <v>6</v>
      </c>
      <c r="C8" s="22">
        <v>45800000</v>
      </c>
      <c r="D8" s="23">
        <v>23200000</v>
      </c>
      <c r="E8" s="23">
        <v>12200000</v>
      </c>
      <c r="F8" s="23">
        <v>6100000</v>
      </c>
      <c r="G8" s="23">
        <f t="shared" si="5"/>
        <v>87300000</v>
      </c>
      <c r="H8" s="23">
        <f t="shared" si="6"/>
        <v>81200000</v>
      </c>
      <c r="I8" s="23">
        <f t="shared" si="7"/>
        <v>69000000</v>
      </c>
      <c r="J8" s="23">
        <f t="shared" si="8"/>
        <v>58000000</v>
      </c>
      <c r="K8" s="18">
        <f>G21+G23</f>
        <v>4871447.75390625</v>
      </c>
      <c r="L8" s="18">
        <f t="shared" ref="L8:N8" si="13">H21+H23</f>
        <v>4525817.87109375</v>
      </c>
      <c r="M8" s="18">
        <f t="shared" si="13"/>
        <v>3834558.10546875</v>
      </c>
      <c r="N8" s="18">
        <f t="shared" si="13"/>
        <v>3231921.38671875</v>
      </c>
      <c r="O8" s="28">
        <f>K8*14%</f>
        <v>682002.68554687512</v>
      </c>
      <c r="P8" s="28">
        <f>L8*16%</f>
        <v>724130.859375</v>
      </c>
      <c r="Q8" s="28">
        <f>M8*18%</f>
        <v>690220.458984375</v>
      </c>
      <c r="R8" s="28">
        <f>N8*20%</f>
        <v>646384.27734375</v>
      </c>
      <c r="S8" s="31">
        <f t="shared" si="1"/>
        <v>4189445.068359375</v>
      </c>
      <c r="T8" s="31">
        <f t="shared" si="2"/>
        <v>3801687.01171875</v>
      </c>
      <c r="U8" s="31">
        <f t="shared" si="3"/>
        <v>3144337.646484375</v>
      </c>
      <c r="V8" s="31">
        <f t="shared" si="4"/>
        <v>2585537.109375</v>
      </c>
      <c r="W8" s="10">
        <v>6</v>
      </c>
    </row>
    <row r="9" spans="2:23" s="13" customFormat="1" ht="15">
      <c r="B9" s="10">
        <v>7</v>
      </c>
      <c r="C9" s="22">
        <v>41000000</v>
      </c>
      <c r="D9" s="23">
        <v>19900000</v>
      </c>
      <c r="E9" s="23">
        <v>10200000</v>
      </c>
      <c r="F9" s="23">
        <v>5100000</v>
      </c>
      <c r="G9" s="23">
        <f t="shared" si="5"/>
        <v>76200000</v>
      </c>
      <c r="H9" s="23">
        <f t="shared" si="6"/>
        <v>71100000</v>
      </c>
      <c r="I9" s="23">
        <f t="shared" si="7"/>
        <v>60900000</v>
      </c>
      <c r="J9" s="23">
        <f t="shared" si="8"/>
        <v>51200000</v>
      </c>
      <c r="K9" s="18">
        <f>G21+G23</f>
        <v>4871447.75390625</v>
      </c>
      <c r="L9" s="18">
        <f t="shared" ref="L9:N9" si="14">H21+H23</f>
        <v>4525817.87109375</v>
      </c>
      <c r="M9" s="18">
        <f t="shared" si="14"/>
        <v>3834558.10546875</v>
      </c>
      <c r="N9" s="18">
        <f t="shared" si="14"/>
        <v>3231921.38671875</v>
      </c>
      <c r="O9" s="28">
        <f>K9*16%</f>
        <v>779431.640625</v>
      </c>
      <c r="P9" s="28">
        <f>L9*18%</f>
        <v>814647.216796875</v>
      </c>
      <c r="Q9" s="28">
        <f>M9*20%</f>
        <v>766911.62109375</v>
      </c>
      <c r="R9" s="28">
        <f>N9*22%</f>
        <v>711022.705078125</v>
      </c>
      <c r="S9" s="31">
        <f t="shared" si="1"/>
        <v>4092016.11328125</v>
      </c>
      <c r="T9" s="31">
        <f t="shared" si="2"/>
        <v>3711170.654296875</v>
      </c>
      <c r="U9" s="31">
        <f t="shared" si="3"/>
        <v>3067646.484375</v>
      </c>
      <c r="V9" s="31">
        <f t="shared" si="4"/>
        <v>2520898.681640625</v>
      </c>
      <c r="W9" s="10">
        <v>7</v>
      </c>
    </row>
    <row r="10" spans="2:23" s="13" customFormat="1" ht="15.75" thickBot="1">
      <c r="B10" s="11">
        <v>8</v>
      </c>
      <c r="C10" s="24">
        <v>36600000</v>
      </c>
      <c r="D10" s="25">
        <v>17100000</v>
      </c>
      <c r="E10" s="25">
        <v>8500000</v>
      </c>
      <c r="F10" s="25">
        <v>4200000</v>
      </c>
      <c r="G10" s="25">
        <f t="shared" si="5"/>
        <v>66400000</v>
      </c>
      <c r="H10" s="25">
        <f t="shared" si="6"/>
        <v>62200000</v>
      </c>
      <c r="I10" s="25">
        <f t="shared" si="7"/>
        <v>53700000</v>
      </c>
      <c r="J10" s="25">
        <f t="shared" si="8"/>
        <v>45000000</v>
      </c>
      <c r="K10" s="19">
        <f>G21+G23</f>
        <v>4871447.75390625</v>
      </c>
      <c r="L10" s="19">
        <f t="shared" ref="L10:N10" si="15">H21+H23</f>
        <v>4525817.87109375</v>
      </c>
      <c r="M10" s="19">
        <f t="shared" si="15"/>
        <v>3834558.10546875</v>
      </c>
      <c r="N10" s="19">
        <f t="shared" si="15"/>
        <v>3231921.38671875</v>
      </c>
      <c r="O10" s="29">
        <f>K10*17%</f>
        <v>828146.11816406262</v>
      </c>
      <c r="P10" s="29">
        <f>L10*19%</f>
        <v>859905.3955078125</v>
      </c>
      <c r="Q10" s="29">
        <f>M10*21%</f>
        <v>805257.2021484375</v>
      </c>
      <c r="R10" s="29">
        <f>N10*23%</f>
        <v>743341.9189453125</v>
      </c>
      <c r="S10" s="32">
        <f t="shared" si="1"/>
        <v>4043301.6357421875</v>
      </c>
      <c r="T10" s="32">
        <f t="shared" si="2"/>
        <v>3665912.4755859375</v>
      </c>
      <c r="U10" s="32">
        <f t="shared" si="3"/>
        <v>3029300.9033203125</v>
      </c>
      <c r="V10" s="32">
        <f t="shared" si="4"/>
        <v>2488579.4677734375</v>
      </c>
      <c r="W10" s="11">
        <v>8</v>
      </c>
    </row>
    <row r="11" spans="2:23" s="13" customFormat="1" ht="15">
      <c r="B11" s="9">
        <v>9</v>
      </c>
      <c r="C11" s="20">
        <v>32800000</v>
      </c>
      <c r="D11" s="21">
        <v>14600000</v>
      </c>
      <c r="E11" s="21">
        <v>7100000</v>
      </c>
      <c r="F11" s="21">
        <v>3500000</v>
      </c>
      <c r="G11" s="21">
        <f t="shared" si="5"/>
        <v>58000000</v>
      </c>
      <c r="H11" s="21">
        <f t="shared" si="6"/>
        <v>54500000</v>
      </c>
      <c r="I11" s="21">
        <f t="shared" si="7"/>
        <v>47400000</v>
      </c>
      <c r="J11" s="21">
        <f t="shared" si="8"/>
        <v>39800000</v>
      </c>
      <c r="K11" s="17">
        <f>G21-G24</f>
        <v>4650018.310546875</v>
      </c>
      <c r="L11" s="17">
        <f t="shared" ref="L11:N11" si="16">H21-H24</f>
        <v>4320098.876953125</v>
      </c>
      <c r="M11" s="17">
        <f t="shared" si="16"/>
        <v>3660260.009765625</v>
      </c>
      <c r="N11" s="17">
        <f t="shared" si="16"/>
        <v>3085015.869140625</v>
      </c>
      <c r="O11" s="27">
        <f>K11*15%</f>
        <v>697502.74658203125</v>
      </c>
      <c r="P11" s="27">
        <f>L11*17%</f>
        <v>734416.80908203125</v>
      </c>
      <c r="Q11" s="27">
        <f>M11*19%</f>
        <v>695449.40185546875</v>
      </c>
      <c r="R11" s="27">
        <f>N11*21%</f>
        <v>647853.33251953125</v>
      </c>
      <c r="S11" s="30">
        <f t="shared" si="1"/>
        <v>3952515.5639648438</v>
      </c>
      <c r="T11" s="30">
        <f t="shared" si="2"/>
        <v>3585682.0678710937</v>
      </c>
      <c r="U11" s="30">
        <f t="shared" si="3"/>
        <v>2964810.6079101563</v>
      </c>
      <c r="V11" s="30">
        <f t="shared" si="4"/>
        <v>2437162.5366210938</v>
      </c>
      <c r="W11" s="9">
        <v>9</v>
      </c>
    </row>
    <row r="12" spans="2:23" s="13" customFormat="1" ht="15">
      <c r="B12" s="10">
        <v>10</v>
      </c>
      <c r="C12" s="22">
        <v>29300000</v>
      </c>
      <c r="D12" s="23">
        <v>12600000</v>
      </c>
      <c r="E12" s="23">
        <v>5900000</v>
      </c>
      <c r="F12" s="23">
        <v>3000000</v>
      </c>
      <c r="G12" s="23">
        <f t="shared" si="5"/>
        <v>50800000</v>
      </c>
      <c r="H12" s="23">
        <f t="shared" si="6"/>
        <v>47800000</v>
      </c>
      <c r="I12" s="23">
        <f t="shared" si="7"/>
        <v>41900000</v>
      </c>
      <c r="J12" s="23">
        <f t="shared" si="8"/>
        <v>35300000</v>
      </c>
      <c r="K12" s="18">
        <f>G21-G24</f>
        <v>4650018.310546875</v>
      </c>
      <c r="L12" s="18">
        <f t="shared" ref="L12:N12" si="17">H21-H24</f>
        <v>4320098.876953125</v>
      </c>
      <c r="M12" s="18">
        <f t="shared" si="17"/>
        <v>3660260.009765625</v>
      </c>
      <c r="N12" s="18">
        <f t="shared" si="17"/>
        <v>3085015.869140625</v>
      </c>
      <c r="O12" s="28">
        <f>K12*16%</f>
        <v>744002.9296875</v>
      </c>
      <c r="P12" s="28">
        <f>L12*18%</f>
        <v>777617.7978515625</v>
      </c>
      <c r="Q12" s="28">
        <f>M12*20%</f>
        <v>732052.001953125</v>
      </c>
      <c r="R12" s="28">
        <f>N12*22%</f>
        <v>678703.4912109375</v>
      </c>
      <c r="S12" s="31">
        <f t="shared" si="1"/>
        <v>3906015.380859375</v>
      </c>
      <c r="T12" s="31">
        <f t="shared" si="2"/>
        <v>3542481.0791015625</v>
      </c>
      <c r="U12" s="31">
        <f t="shared" si="3"/>
        <v>2928208.0078125</v>
      </c>
      <c r="V12" s="31">
        <f t="shared" si="4"/>
        <v>2406312.3779296875</v>
      </c>
      <c r="W12" s="10">
        <v>10</v>
      </c>
    </row>
    <row r="13" spans="2:23" s="13" customFormat="1" ht="15">
      <c r="B13" s="10">
        <v>11</v>
      </c>
      <c r="C13" s="22">
        <v>26200000</v>
      </c>
      <c r="D13" s="23">
        <v>10800000</v>
      </c>
      <c r="E13" s="23">
        <v>4900000</v>
      </c>
      <c r="F13" s="23">
        <v>2500000</v>
      </c>
      <c r="G13" s="23">
        <f t="shared" si="5"/>
        <v>44400000</v>
      </c>
      <c r="H13" s="23">
        <f t="shared" si="6"/>
        <v>41900000</v>
      </c>
      <c r="I13" s="23">
        <f t="shared" si="7"/>
        <v>37000000</v>
      </c>
      <c r="J13" s="23">
        <f t="shared" si="8"/>
        <v>31200000</v>
      </c>
      <c r="K13" s="18">
        <f>G21-G24</f>
        <v>4650018.310546875</v>
      </c>
      <c r="L13" s="18">
        <f t="shared" ref="L13:N13" si="18">H21-H24</f>
        <v>4320098.876953125</v>
      </c>
      <c r="M13" s="18">
        <f t="shared" si="18"/>
        <v>3660260.009765625</v>
      </c>
      <c r="N13" s="18">
        <f t="shared" si="18"/>
        <v>3085015.869140625</v>
      </c>
      <c r="O13" s="28">
        <f>K13*18%</f>
        <v>837003.2958984375</v>
      </c>
      <c r="P13" s="28">
        <f>L13*20%</f>
        <v>864019.775390625</v>
      </c>
      <c r="Q13" s="28">
        <f>M13*22%</f>
        <v>805257.2021484375</v>
      </c>
      <c r="R13" s="28">
        <f>N13*24%</f>
        <v>740403.80859375</v>
      </c>
      <c r="S13" s="31">
        <f t="shared" si="1"/>
        <v>3813015.0146484375</v>
      </c>
      <c r="T13" s="31">
        <f t="shared" si="2"/>
        <v>3456079.1015625</v>
      </c>
      <c r="U13" s="31">
        <f t="shared" si="3"/>
        <v>2855002.8076171875</v>
      </c>
      <c r="V13" s="31">
        <f t="shared" si="4"/>
        <v>2344612.060546875</v>
      </c>
      <c r="W13" s="10">
        <v>11</v>
      </c>
    </row>
    <row r="14" spans="2:23" s="13" customFormat="1" ht="15.75" thickBot="1">
      <c r="B14" s="11">
        <v>12</v>
      </c>
      <c r="C14" s="24">
        <v>23400000</v>
      </c>
      <c r="D14" s="25">
        <v>9200000</v>
      </c>
      <c r="E14" s="25">
        <v>4100000</v>
      </c>
      <c r="F14" s="25">
        <v>2100000</v>
      </c>
      <c r="G14" s="25">
        <f t="shared" si="5"/>
        <v>38800000</v>
      </c>
      <c r="H14" s="25">
        <f t="shared" si="6"/>
        <v>36700000</v>
      </c>
      <c r="I14" s="25">
        <f t="shared" si="7"/>
        <v>32600000</v>
      </c>
      <c r="J14" s="25">
        <f t="shared" si="8"/>
        <v>27600000</v>
      </c>
      <c r="K14" s="19">
        <f>G21-G24</f>
        <v>4650018.310546875</v>
      </c>
      <c r="L14" s="19">
        <f t="shared" ref="L14:N14" si="19">H21-H24</f>
        <v>4320098.876953125</v>
      </c>
      <c r="M14" s="19">
        <f t="shared" si="19"/>
        <v>3660260.009765625</v>
      </c>
      <c r="N14" s="19">
        <f t="shared" si="19"/>
        <v>3085015.869140625</v>
      </c>
      <c r="O14" s="29">
        <f>K14*20%</f>
        <v>930003.662109375</v>
      </c>
      <c r="P14" s="29">
        <f>L14*22%</f>
        <v>950421.7529296875</v>
      </c>
      <c r="Q14" s="29">
        <f>M14*24%</f>
        <v>878462.40234375</v>
      </c>
      <c r="R14" s="29">
        <f>N14*26%</f>
        <v>802104.1259765625</v>
      </c>
      <c r="S14" s="32">
        <f t="shared" si="1"/>
        <v>3720014.6484375</v>
      </c>
      <c r="T14" s="32">
        <f t="shared" si="2"/>
        <v>3369677.1240234375</v>
      </c>
      <c r="U14" s="32">
        <f t="shared" si="3"/>
        <v>2781797.607421875</v>
      </c>
      <c r="V14" s="32">
        <f t="shared" si="4"/>
        <v>2282911.7431640625</v>
      </c>
      <c r="W14" s="11">
        <v>12</v>
      </c>
    </row>
    <row r="15" spans="2:23" s="13" customFormat="1" ht="15">
      <c r="B15" s="9">
        <v>13</v>
      </c>
      <c r="C15" s="20">
        <v>21000000</v>
      </c>
      <c r="D15" s="21">
        <v>7900000</v>
      </c>
      <c r="E15" s="21">
        <v>3400000</v>
      </c>
      <c r="F15" s="21">
        <v>1700000</v>
      </c>
      <c r="G15" s="21">
        <f t="shared" si="5"/>
        <v>34000000</v>
      </c>
      <c r="H15" s="21">
        <f t="shared" si="6"/>
        <v>32300000</v>
      </c>
      <c r="I15" s="21">
        <f t="shared" si="7"/>
        <v>28900000</v>
      </c>
      <c r="J15" s="21">
        <f t="shared" si="8"/>
        <v>24400000</v>
      </c>
      <c r="K15" s="17">
        <f>G21-G23</f>
        <v>4576208.49609375</v>
      </c>
      <c r="L15" s="17">
        <f t="shared" ref="L15:N15" si="20">H21-H23</f>
        <v>4251525.87890625</v>
      </c>
      <c r="M15" s="17">
        <f t="shared" si="20"/>
        <v>3602160.64453125</v>
      </c>
      <c r="N15" s="17">
        <f t="shared" si="20"/>
        <v>3036047.36328125</v>
      </c>
      <c r="O15" s="27">
        <f>K15*22%</f>
        <v>1006765.869140625</v>
      </c>
      <c r="P15" s="27">
        <f>L15*24%</f>
        <v>1020366.2109375</v>
      </c>
      <c r="Q15" s="27">
        <f>M15*26%</f>
        <v>936561.767578125</v>
      </c>
      <c r="R15" s="27">
        <f>N15*28%</f>
        <v>850093.26171875012</v>
      </c>
      <c r="S15" s="30">
        <f t="shared" si="1"/>
        <v>3569442.626953125</v>
      </c>
      <c r="T15" s="30">
        <f t="shared" si="2"/>
        <v>3231159.66796875</v>
      </c>
      <c r="U15" s="30">
        <f t="shared" si="3"/>
        <v>2665598.876953125</v>
      </c>
      <c r="V15" s="30">
        <f t="shared" si="4"/>
        <v>2185954.1015625</v>
      </c>
      <c r="W15" s="9">
        <v>13</v>
      </c>
    </row>
    <row r="16" spans="2:23" s="13" customFormat="1" ht="15">
      <c r="B16" s="10">
        <v>14</v>
      </c>
      <c r="C16" s="22">
        <v>18800000</v>
      </c>
      <c r="D16" s="23">
        <v>6800000</v>
      </c>
      <c r="E16" s="23">
        <v>2900000</v>
      </c>
      <c r="F16" s="23">
        <v>1400000</v>
      </c>
      <c r="G16" s="23">
        <f t="shared" si="5"/>
        <v>29900000</v>
      </c>
      <c r="H16" s="23">
        <f t="shared" si="6"/>
        <v>28500000</v>
      </c>
      <c r="I16" s="23">
        <f t="shared" si="7"/>
        <v>25600000</v>
      </c>
      <c r="J16" s="23">
        <f t="shared" si="8"/>
        <v>21600000</v>
      </c>
      <c r="K16" s="18">
        <f>G21-G23</f>
        <v>4576208.49609375</v>
      </c>
      <c r="L16" s="18">
        <f t="shared" ref="L16:N16" si="21">H21-H23</f>
        <v>4251525.87890625</v>
      </c>
      <c r="M16" s="18">
        <f t="shared" si="21"/>
        <v>3602160.64453125</v>
      </c>
      <c r="N16" s="18">
        <f t="shared" si="21"/>
        <v>3036047.36328125</v>
      </c>
      <c r="O16" s="28">
        <f>K16*24%</f>
        <v>1098290.0390625</v>
      </c>
      <c r="P16" s="28">
        <f>L16*26%</f>
        <v>1105396.728515625</v>
      </c>
      <c r="Q16" s="28">
        <f>M16*28%</f>
        <v>1008604.9804687501</v>
      </c>
      <c r="R16" s="28">
        <f>N16*30%</f>
        <v>910814.208984375</v>
      </c>
      <c r="S16" s="31">
        <f t="shared" si="1"/>
        <v>3477918.45703125</v>
      </c>
      <c r="T16" s="31">
        <f t="shared" si="2"/>
        <v>3146129.150390625</v>
      </c>
      <c r="U16" s="31">
        <f t="shared" si="3"/>
        <v>2593555.6640625</v>
      </c>
      <c r="V16" s="31">
        <f t="shared" si="4"/>
        <v>2125233.154296875</v>
      </c>
      <c r="W16" s="10">
        <v>14</v>
      </c>
    </row>
    <row r="17" spans="2:23" s="13" customFormat="1" ht="15">
      <c r="B17" s="10">
        <v>15</v>
      </c>
      <c r="C17" s="22">
        <v>16800000</v>
      </c>
      <c r="D17" s="23">
        <v>5800000</v>
      </c>
      <c r="E17" s="23">
        <v>2400000</v>
      </c>
      <c r="F17" s="23">
        <v>1200000</v>
      </c>
      <c r="G17" s="23">
        <f t="shared" si="5"/>
        <v>26200000</v>
      </c>
      <c r="H17" s="23">
        <f t="shared" si="6"/>
        <v>25000000</v>
      </c>
      <c r="I17" s="23">
        <f t="shared" si="7"/>
        <v>22600000</v>
      </c>
      <c r="J17" s="23">
        <f t="shared" si="8"/>
        <v>19200000</v>
      </c>
      <c r="K17" s="18">
        <f>G21-G23</f>
        <v>4576208.49609375</v>
      </c>
      <c r="L17" s="18">
        <f t="shared" ref="L17:N17" si="22">H21-H23</f>
        <v>4251525.87890625</v>
      </c>
      <c r="M17" s="18">
        <f t="shared" si="22"/>
        <v>3602160.64453125</v>
      </c>
      <c r="N17" s="18">
        <f t="shared" si="22"/>
        <v>3036047.36328125</v>
      </c>
      <c r="O17" s="28">
        <f>K17*26%</f>
        <v>1189814.208984375</v>
      </c>
      <c r="P17" s="28">
        <f>L17*28%</f>
        <v>1190427.24609375</v>
      </c>
      <c r="Q17" s="28">
        <f>M17*30%</f>
        <v>1080648.193359375</v>
      </c>
      <c r="R17" s="28">
        <f>N17*32%</f>
        <v>971535.15625</v>
      </c>
      <c r="S17" s="31">
        <f t="shared" si="1"/>
        <v>3386394.287109375</v>
      </c>
      <c r="T17" s="31">
        <f t="shared" si="2"/>
        <v>3061098.6328125</v>
      </c>
      <c r="U17" s="31">
        <f t="shared" si="3"/>
        <v>2521512.451171875</v>
      </c>
      <c r="V17" s="31">
        <f t="shared" si="4"/>
        <v>2064512.20703125</v>
      </c>
      <c r="W17" s="10">
        <v>15</v>
      </c>
    </row>
    <row r="18" spans="2:23" s="13" customFormat="1" ht="15.75" thickBot="1">
      <c r="B18" s="11">
        <v>16</v>
      </c>
      <c r="C18" s="24">
        <v>15000000</v>
      </c>
      <c r="D18" s="25">
        <v>5000000</v>
      </c>
      <c r="E18" s="25">
        <v>2000000</v>
      </c>
      <c r="F18" s="25">
        <v>1000000</v>
      </c>
      <c r="G18" s="25">
        <f t="shared" si="5"/>
        <v>23000000</v>
      </c>
      <c r="H18" s="25">
        <f t="shared" si="6"/>
        <v>22000000</v>
      </c>
      <c r="I18" s="25">
        <f>SUM(C18:D18)</f>
        <v>20000000</v>
      </c>
      <c r="J18" s="25">
        <f t="shared" si="8"/>
        <v>17000000</v>
      </c>
      <c r="K18" s="19">
        <f>G21-G23</f>
        <v>4576208.49609375</v>
      </c>
      <c r="L18" s="19">
        <f t="shared" ref="L18:N18" si="23">H21-H23</f>
        <v>4251525.87890625</v>
      </c>
      <c r="M18" s="19">
        <f t="shared" si="23"/>
        <v>3602160.64453125</v>
      </c>
      <c r="N18" s="19">
        <f t="shared" si="23"/>
        <v>3036047.36328125</v>
      </c>
      <c r="O18" s="29">
        <f>K18*28%</f>
        <v>1281338.3789062502</v>
      </c>
      <c r="P18" s="29">
        <f>L18*30%</f>
        <v>1275457.763671875</v>
      </c>
      <c r="Q18" s="29">
        <f>M18*32%</f>
        <v>1152691.40625</v>
      </c>
      <c r="R18" s="29">
        <f>N18*34%</f>
        <v>1032256.1035156251</v>
      </c>
      <c r="S18" s="32">
        <f t="shared" si="1"/>
        <v>3294870.1171875</v>
      </c>
      <c r="T18" s="32">
        <f t="shared" si="2"/>
        <v>2976068.115234375</v>
      </c>
      <c r="U18" s="32">
        <f t="shared" si="3"/>
        <v>2449469.23828125</v>
      </c>
      <c r="V18" s="32">
        <f t="shared" si="4"/>
        <v>2003791.259765625</v>
      </c>
      <c r="W18" s="11">
        <v>16</v>
      </c>
    </row>
    <row r="19" spans="2:23" s="14" customFormat="1" ht="15.75" thickBot="1">
      <c r="B19" s="15"/>
      <c r="C19" s="26">
        <f t="shared" ref="C19:D19" si="24">SUM(C3:C18)</f>
        <v>630700000</v>
      </c>
      <c r="D19" s="16">
        <f t="shared" si="24"/>
        <v>321200000</v>
      </c>
      <c r="E19" s="16">
        <f>SUM(E3:E18)*2</f>
        <v>343200000</v>
      </c>
      <c r="F19" s="16">
        <f>SUM(F3:F18)*2</f>
        <v>171600000</v>
      </c>
      <c r="G19" s="16">
        <f>SUM(G3:G18)</f>
        <v>1209300000</v>
      </c>
      <c r="H19" s="16">
        <f>SUM(H3:H18)</f>
        <v>1123500000</v>
      </c>
      <c r="I19" s="16">
        <f>SUM(I3:I18)</f>
        <v>951900000</v>
      </c>
      <c r="J19" s="16">
        <f>SUM(J3:J18)</f>
        <v>802300000</v>
      </c>
      <c r="K19" s="16">
        <f>SUM(K3:K6,K7:K10,K11:K14,K15:K18)</f>
        <v>77647924.8046875</v>
      </c>
      <c r="L19" s="16">
        <f t="shared" ref="L19:N19" si="25">SUM(L3:L6,L7:L10,L11:L14,L15:L18)</f>
        <v>72138793.9453125</v>
      </c>
      <c r="M19" s="16">
        <f t="shared" si="25"/>
        <v>61120532.2265625</v>
      </c>
      <c r="N19" s="16">
        <f t="shared" si="25"/>
        <v>51514868.1640625</v>
      </c>
      <c r="O19" s="16">
        <f t="shared" ref="O19" si="26">SUM(O3:O6,O7:O10,O11:O14,O15:O18)</f>
        <v>13847459.289550781</v>
      </c>
      <c r="P19" s="16">
        <f t="shared" ref="P19" si="27">SUM(P3:P6,P7:P10,P11:P14,P15:P18)</f>
        <v>14307756.042480469</v>
      </c>
      <c r="Q19" s="16">
        <f t="shared" ref="Q19" si="28">SUM(Q3:Q6,Q7:Q10,Q11:Q14,Q15:Q18)</f>
        <v>13344843.200683594</v>
      </c>
      <c r="R19" s="16">
        <f t="shared" ref="R19" si="29">SUM(R3:R6,R7:R10,R11:R14,R15:R18)</f>
        <v>12277873.474121094</v>
      </c>
      <c r="S19" s="33">
        <f>SUM(S3:S18)</f>
        <v>63800465.515136719</v>
      </c>
      <c r="T19" s="33">
        <f>SUM(T3:T18)</f>
        <v>57831037.902832031</v>
      </c>
      <c r="U19" s="33">
        <f>SUM(U3:U18)</f>
        <v>47775689.025878906</v>
      </c>
      <c r="V19" s="33">
        <f>SUM(V3:V18)</f>
        <v>39236994.689941406</v>
      </c>
      <c r="W19" s="15"/>
    </row>
    <row r="20" spans="2:23" s="5" customFormat="1" ht="15">
      <c r="B20" s="14"/>
      <c r="C20" s="4"/>
      <c r="D20" s="4"/>
      <c r="E20" s="4"/>
      <c r="F20" s="4"/>
      <c r="G20" s="4">
        <f>G19/16</f>
        <v>75581250</v>
      </c>
      <c r="H20" s="4">
        <f t="shared" ref="H20:J20" si="30">H19/16</f>
        <v>70218750</v>
      </c>
      <c r="I20" s="4">
        <f t="shared" si="30"/>
        <v>59493750</v>
      </c>
      <c r="J20" s="4">
        <f t="shared" si="30"/>
        <v>50143750</v>
      </c>
      <c r="K20" s="14"/>
      <c r="R20" s="6"/>
      <c r="S20" s="6"/>
      <c r="T20" s="6"/>
      <c r="U20" s="6"/>
      <c r="W20" s="14"/>
    </row>
    <row r="21" spans="2:23" s="5" customFormat="1" ht="15">
      <c r="B21" s="14"/>
      <c r="C21" s="4"/>
      <c r="D21" s="4"/>
      <c r="E21" s="4"/>
      <c r="F21" s="4"/>
      <c r="G21" s="4">
        <f>G20/16</f>
        <v>4723828.125</v>
      </c>
      <c r="H21" s="4">
        <f t="shared" ref="H21:J21" si="31">H20/16</f>
        <v>4388671.875</v>
      </c>
      <c r="I21" s="4">
        <f t="shared" si="31"/>
        <v>3718359.375</v>
      </c>
      <c r="J21" s="4">
        <f t="shared" si="31"/>
        <v>3133984.375</v>
      </c>
      <c r="K21" s="14"/>
      <c r="W21" s="14"/>
    </row>
    <row r="22" spans="2:23" s="5" customFormat="1" ht="15">
      <c r="B22" s="14"/>
      <c r="C22" s="4"/>
      <c r="D22" s="4"/>
      <c r="E22" s="4"/>
      <c r="F22" s="4"/>
      <c r="G22" s="4">
        <f>G21/8</f>
        <v>590478.515625</v>
      </c>
      <c r="H22" s="4">
        <f t="shared" ref="H22:J22" si="32">H21/8</f>
        <v>548583.984375</v>
      </c>
      <c r="I22" s="4">
        <f t="shared" si="32"/>
        <v>464794.921875</v>
      </c>
      <c r="J22" s="4">
        <f t="shared" si="32"/>
        <v>391748.046875</v>
      </c>
      <c r="K22" s="14"/>
      <c r="W22" s="14"/>
    </row>
    <row r="23" spans="2:23" ht="15">
      <c r="C23" s="4"/>
      <c r="D23" s="4"/>
      <c r="E23" s="4"/>
      <c r="F23" s="4"/>
      <c r="G23" s="4">
        <f>G22/4</f>
        <v>147619.62890625</v>
      </c>
      <c r="H23" s="4">
        <f t="shared" ref="H23:J24" si="33">H22/4</f>
        <v>137145.99609375</v>
      </c>
      <c r="I23" s="4">
        <f t="shared" si="33"/>
        <v>116198.73046875</v>
      </c>
      <c r="J23" s="4">
        <f t="shared" si="33"/>
        <v>97937.01171875</v>
      </c>
    </row>
    <row r="24" spans="2:23" ht="15">
      <c r="G24" s="4">
        <f>G23/2</f>
        <v>73809.814453125</v>
      </c>
      <c r="H24" s="4">
        <f>H23/2</f>
        <v>68572.998046875</v>
      </c>
      <c r="I24" s="4">
        <f t="shared" ref="I24:J24" si="34">I23/2</f>
        <v>58099.365234375</v>
      </c>
      <c r="J24" s="4">
        <f t="shared" si="34"/>
        <v>48968.505859375</v>
      </c>
    </row>
    <row r="25" spans="2:23" ht="15">
      <c r="G25" s="4"/>
      <c r="H25" s="4"/>
      <c r="I25" s="4"/>
      <c r="J25" s="4"/>
    </row>
    <row r="26" spans="2:23" ht="15">
      <c r="G26" s="4"/>
      <c r="H26" s="4"/>
      <c r="I26" s="4"/>
      <c r="J26" s="4"/>
    </row>
    <row r="27" spans="2:23" ht="15">
      <c r="G27" s="4"/>
      <c r="H27" s="4"/>
      <c r="I27" s="4"/>
      <c r="J27" s="4"/>
      <c r="S27" s="7"/>
    </row>
    <row r="28" spans="2:23" ht="15">
      <c r="G28" s="4"/>
      <c r="H28" s="4"/>
      <c r="I28" s="4"/>
      <c r="J28" s="4"/>
      <c r="S28" s="7"/>
    </row>
    <row r="29" spans="2:23" ht="15">
      <c r="G29" s="4"/>
      <c r="H29" s="4"/>
      <c r="I29" s="4"/>
      <c r="J29" s="4"/>
      <c r="S29" s="7"/>
    </row>
    <row r="30" spans="2:23" ht="15">
      <c r="G30" s="4"/>
      <c r="H30" s="4"/>
      <c r="I30" s="4"/>
      <c r="J30" s="4"/>
      <c r="S30" s="7"/>
    </row>
    <row r="31" spans="2:23" ht="15">
      <c r="G31" s="4"/>
      <c r="H31" s="4"/>
      <c r="I31" s="4"/>
      <c r="J31" s="4"/>
      <c r="S31" s="7"/>
    </row>
    <row r="32" spans="2:23" ht="15">
      <c r="G32" s="4"/>
      <c r="H32" s="4"/>
      <c r="I32" s="4"/>
      <c r="J32" s="4"/>
      <c r="S32" s="7"/>
    </row>
    <row r="33" spans="7:19" ht="15">
      <c r="G33" s="4"/>
      <c r="H33" s="4"/>
      <c r="I33" s="4"/>
      <c r="J33" s="4"/>
      <c r="S33" s="7"/>
    </row>
    <row r="34" spans="7:19" ht="15">
      <c r="G34" s="4"/>
      <c r="H34" s="4"/>
      <c r="I34" s="4"/>
      <c r="J34" s="4"/>
      <c r="S34" s="7"/>
    </row>
    <row r="35" spans="7:19" ht="15">
      <c r="G35" s="4"/>
      <c r="H35" s="4"/>
      <c r="I35" s="4"/>
      <c r="J35" s="4"/>
      <c r="S35" s="7"/>
    </row>
    <row r="36" spans="7:19">
      <c r="S36" s="7"/>
    </row>
    <row r="37" spans="7:19">
      <c r="S37" s="7"/>
    </row>
    <row r="38" spans="7:19">
      <c r="S38" s="7"/>
    </row>
    <row r="39" spans="7:19">
      <c r="S39" s="7"/>
    </row>
    <row r="40" spans="7:19">
      <c r="S40" s="7"/>
    </row>
    <row r="41" spans="7:19">
      <c r="S41" s="7"/>
    </row>
    <row r="42" spans="7:19">
      <c r="S42" s="7"/>
    </row>
    <row r="43" spans="7:19">
      <c r="S43" s="7"/>
    </row>
    <row r="44" spans="7:19">
      <c r="S44" s="7"/>
    </row>
    <row r="45" spans="7:19">
      <c r="S45" s="7"/>
    </row>
    <row r="46" spans="7:19">
      <c r="S46" s="7"/>
    </row>
    <row r="47" spans="7:19">
      <c r="S47" s="7"/>
    </row>
    <row r="48" spans="7:19">
      <c r="S48" s="7"/>
    </row>
    <row r="55" spans="2:23">
      <c r="B55" s="12"/>
      <c r="W55" s="12"/>
    </row>
    <row r="56" spans="2:23">
      <c r="B56" s="12">
        <v>1</v>
      </c>
      <c r="W56" s="12">
        <v>1</v>
      </c>
    </row>
    <row r="57" spans="2:23">
      <c r="B57" s="12">
        <v>2</v>
      </c>
      <c r="W57" s="12">
        <v>2</v>
      </c>
    </row>
    <row r="58" spans="2:23">
      <c r="B58" s="12">
        <v>3</v>
      </c>
      <c r="W58" s="12">
        <v>3</v>
      </c>
    </row>
    <row r="59" spans="2:23">
      <c r="B59" s="12">
        <v>4</v>
      </c>
      <c r="W59" s="12">
        <v>4</v>
      </c>
    </row>
    <row r="60" spans="2:23">
      <c r="B60" s="12"/>
      <c r="W60" s="12"/>
    </row>
    <row r="61" spans="2:23">
      <c r="B61" s="12">
        <v>5</v>
      </c>
      <c r="W61" s="12">
        <v>5</v>
      </c>
    </row>
    <row r="62" spans="2:23">
      <c r="B62" s="12">
        <v>6</v>
      </c>
      <c r="W62" s="12">
        <v>6</v>
      </c>
    </row>
    <row r="63" spans="2:23">
      <c r="B63" s="12">
        <v>7</v>
      </c>
      <c r="W63" s="12">
        <v>7</v>
      </c>
    </row>
    <row r="64" spans="2:23">
      <c r="B64" s="12">
        <v>8</v>
      </c>
      <c r="W64" s="12">
        <v>8</v>
      </c>
    </row>
    <row r="65" spans="2:23">
      <c r="B65" s="12"/>
      <c r="W65" s="12"/>
    </row>
    <row r="66" spans="2:23">
      <c r="B66" s="12">
        <v>9</v>
      </c>
      <c r="W66" s="12">
        <v>9</v>
      </c>
    </row>
    <row r="67" spans="2:23">
      <c r="B67" s="12">
        <v>10</v>
      </c>
      <c r="W67" s="12">
        <v>10</v>
      </c>
    </row>
    <row r="68" spans="2:23">
      <c r="B68" s="12">
        <v>11</v>
      </c>
      <c r="W68" s="12">
        <v>11</v>
      </c>
    </row>
    <row r="69" spans="2:23">
      <c r="B69" s="12">
        <v>12</v>
      </c>
      <c r="W69" s="12">
        <v>12</v>
      </c>
    </row>
    <row r="70" spans="2:23">
      <c r="B70" s="12"/>
      <c r="W70" s="12"/>
    </row>
    <row r="71" spans="2:23">
      <c r="B71" s="12">
        <v>13</v>
      </c>
      <c r="W71" s="12">
        <v>13</v>
      </c>
    </row>
    <row r="72" spans="2:23">
      <c r="B72" s="12">
        <v>14</v>
      </c>
      <c r="W72" s="12">
        <v>14</v>
      </c>
    </row>
    <row r="73" spans="2:23">
      <c r="B73" s="12">
        <v>15</v>
      </c>
      <c r="W73" s="12">
        <v>15</v>
      </c>
    </row>
    <row r="74" spans="2:23">
      <c r="B74" s="12">
        <v>16</v>
      </c>
      <c r="W74" s="12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8"/>
  <sheetViews>
    <sheetView workbookViewId="0">
      <selection activeCell="J26" sqref="J26"/>
    </sheetView>
  </sheetViews>
  <sheetFormatPr defaultRowHeight="14.25"/>
  <cols>
    <col min="1" max="1" width="9.140625" style="3"/>
    <col min="2" max="2" width="6.85546875" style="3" bestFit="1" customWidth="1"/>
    <col min="3" max="6" width="14.5703125" style="3" bestFit="1" customWidth="1"/>
    <col min="7" max="16384" width="9.140625" style="3"/>
  </cols>
  <sheetData>
    <row r="2" spans="2:6">
      <c r="B2" s="8" t="s">
        <v>200</v>
      </c>
      <c r="C2" s="8" t="s">
        <v>201</v>
      </c>
      <c r="D2" s="8" t="s">
        <v>202</v>
      </c>
      <c r="E2" s="8" t="s">
        <v>203</v>
      </c>
      <c r="F2" s="8" t="s">
        <v>204</v>
      </c>
    </row>
    <row r="3" spans="2:6">
      <c r="B3" s="8">
        <v>1</v>
      </c>
      <c r="C3" s="7">
        <v>80000000</v>
      </c>
      <c r="D3" s="7">
        <v>50000000</v>
      </c>
      <c r="E3" s="7">
        <v>30000000</v>
      </c>
      <c r="F3" s="7">
        <v>15000000</v>
      </c>
    </row>
    <row r="4" spans="2:6">
      <c r="B4" s="8">
        <v>2</v>
      </c>
      <c r="C4" s="7">
        <v>71600000</v>
      </c>
      <c r="D4" s="7">
        <v>42900000</v>
      </c>
      <c r="E4" s="7">
        <v>25000000</v>
      </c>
      <c r="F4" s="7">
        <v>12500000</v>
      </c>
    </row>
    <row r="5" spans="2:6">
      <c r="B5" s="8">
        <v>3</v>
      </c>
      <c r="C5" s="7">
        <v>64000000</v>
      </c>
      <c r="D5" s="7">
        <v>36800000</v>
      </c>
      <c r="E5" s="7">
        <v>20900000</v>
      </c>
      <c r="F5" s="7">
        <v>10500000</v>
      </c>
    </row>
    <row r="6" spans="2:6">
      <c r="B6" s="8">
        <v>4</v>
      </c>
      <c r="C6" s="7">
        <v>57200000</v>
      </c>
      <c r="D6" s="7">
        <v>31500000</v>
      </c>
      <c r="E6" s="7">
        <v>17500000</v>
      </c>
      <c r="F6" s="7">
        <v>8700000</v>
      </c>
    </row>
    <row r="7" spans="2:6">
      <c r="B7" s="8">
        <v>5</v>
      </c>
      <c r="C7" s="7">
        <v>51200000</v>
      </c>
      <c r="D7" s="7">
        <v>27100000</v>
      </c>
      <c r="E7" s="7">
        <v>14600000</v>
      </c>
      <c r="F7" s="7">
        <v>7300000</v>
      </c>
    </row>
    <row r="8" spans="2:6">
      <c r="B8" s="8">
        <v>6</v>
      </c>
      <c r="C8" s="7">
        <v>45800000</v>
      </c>
      <c r="D8" s="7">
        <v>23200000</v>
      </c>
      <c r="E8" s="7">
        <v>12200000</v>
      </c>
      <c r="F8" s="7">
        <v>6100000</v>
      </c>
    </row>
    <row r="9" spans="2:6">
      <c r="B9" s="8">
        <v>7</v>
      </c>
      <c r="C9" s="7">
        <v>41000000</v>
      </c>
      <c r="D9" s="7">
        <v>19900000</v>
      </c>
      <c r="E9" s="7">
        <v>10200000</v>
      </c>
      <c r="F9" s="7">
        <v>5100000</v>
      </c>
    </row>
    <row r="10" spans="2:6">
      <c r="B10" s="8">
        <v>8</v>
      </c>
      <c r="C10" s="7">
        <v>36600000</v>
      </c>
      <c r="D10" s="7">
        <v>17100000</v>
      </c>
      <c r="E10" s="7">
        <v>8500000</v>
      </c>
      <c r="F10" s="7">
        <v>4200000</v>
      </c>
    </row>
    <row r="11" spans="2:6">
      <c r="B11" s="8">
        <v>9</v>
      </c>
      <c r="C11" s="7">
        <v>32800000</v>
      </c>
      <c r="D11" s="7">
        <v>14600000</v>
      </c>
      <c r="E11" s="7">
        <v>7100000</v>
      </c>
      <c r="F11" s="7">
        <v>3500000</v>
      </c>
    </row>
    <row r="12" spans="2:6">
      <c r="B12" s="8">
        <v>10</v>
      </c>
      <c r="C12" s="7">
        <v>29300000</v>
      </c>
      <c r="D12" s="7">
        <v>12600000</v>
      </c>
      <c r="E12" s="7">
        <v>5900000</v>
      </c>
      <c r="F12" s="7">
        <v>3000000</v>
      </c>
    </row>
    <row r="13" spans="2:6">
      <c r="B13" s="8">
        <v>11</v>
      </c>
      <c r="C13" s="7">
        <v>26200000</v>
      </c>
      <c r="D13" s="7">
        <v>10800000</v>
      </c>
      <c r="E13" s="7">
        <v>4900000</v>
      </c>
      <c r="F13" s="7">
        <v>2500000</v>
      </c>
    </row>
    <row r="14" spans="2:6">
      <c r="B14" s="8">
        <v>12</v>
      </c>
      <c r="C14" s="7">
        <v>23400000</v>
      </c>
      <c r="D14" s="7">
        <v>9200000</v>
      </c>
      <c r="E14" s="7">
        <v>4100000</v>
      </c>
      <c r="F14" s="7">
        <v>2100000</v>
      </c>
    </row>
    <row r="15" spans="2:6">
      <c r="B15" s="8">
        <v>13</v>
      </c>
      <c r="C15" s="7">
        <v>21000000</v>
      </c>
      <c r="D15" s="7">
        <v>7900000</v>
      </c>
      <c r="E15" s="7">
        <v>3400000</v>
      </c>
      <c r="F15" s="7">
        <v>1700000</v>
      </c>
    </row>
    <row r="16" spans="2:6">
      <c r="B16" s="8">
        <v>14</v>
      </c>
      <c r="C16" s="7">
        <v>18800000</v>
      </c>
      <c r="D16" s="7">
        <v>6800000</v>
      </c>
      <c r="E16" s="7">
        <v>2900000</v>
      </c>
      <c r="F16" s="7">
        <v>1400000</v>
      </c>
    </row>
    <row r="17" spans="2:6">
      <c r="B17" s="8">
        <v>15</v>
      </c>
      <c r="C17" s="7">
        <v>16800000</v>
      </c>
      <c r="D17" s="7">
        <v>5800000</v>
      </c>
      <c r="E17" s="7">
        <v>2400000</v>
      </c>
      <c r="F17" s="7">
        <v>1200000</v>
      </c>
    </row>
    <row r="18" spans="2:6">
      <c r="B18" s="8">
        <v>16</v>
      </c>
      <c r="C18" s="7">
        <v>15000000</v>
      </c>
      <c r="D18" s="7">
        <v>5000000</v>
      </c>
      <c r="E18" s="7">
        <v>2000000</v>
      </c>
      <c r="F18" s="7"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2019-02-05T15:59:38Z</dcterms:modified>
</cp:coreProperties>
</file>